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rganfennig/Desktop/"/>
    </mc:Choice>
  </mc:AlternateContent>
  <xr:revisionPtr revIDLastSave="0" documentId="13_ncr:1_{3841E5B1-2E0C-9647-BE02-5645D3F4B8D9}" xr6:coauthVersionLast="47" xr6:coauthVersionMax="47" xr10:uidLastSave="{00000000-0000-0000-0000-000000000000}"/>
  <bookViews>
    <workbookView xWindow="4040" yWindow="6860" windowWidth="38400" windowHeight="19400" xr2:uid="{00000000-000D-0000-FFFF-FFFF00000000}"/>
  </bookViews>
  <sheets>
    <sheet name="Sheet1" sheetId="1" r:id="rId1"/>
    <sheet name="Sheet2" sheetId="2" state="hidden" r:id="rId2"/>
    <sheet name="Sheet3" sheetId="3" r:id="rId3"/>
  </sheets>
  <definedNames>
    <definedName name="_xlnm._FilterDatabase" localSheetId="2" hidden="1">Sheet3!$R$1:$T$39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1" i="1"/>
  <c r="H20" i="1"/>
  <c r="H19" i="1"/>
  <c r="C32" i="1"/>
  <c r="H31" i="1"/>
  <c r="C31" i="1"/>
  <c r="H29" i="1"/>
  <c r="C29" i="1"/>
  <c r="H27" i="1"/>
  <c r="C27" i="1"/>
  <c r="H26" i="1"/>
  <c r="C26" i="1"/>
  <c r="H25" i="1"/>
  <c r="C25" i="1"/>
  <c r="H18" i="1"/>
  <c r="C18" i="1"/>
  <c r="H17" i="1"/>
  <c r="C17" i="1"/>
  <c r="H24" i="1"/>
  <c r="C24" i="1"/>
  <c r="H23" i="1"/>
  <c r="C23" i="1"/>
  <c r="H22" i="1"/>
  <c r="C22" i="1"/>
  <c r="C21" i="1"/>
  <c r="C20" i="1"/>
  <c r="C30" i="1"/>
  <c r="H30" i="1"/>
  <c r="C28" i="1"/>
  <c r="H28" i="1"/>
  <c r="C19" i="1"/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6" i="1"/>
  <c r="C16" i="1"/>
  <c r="I16" i="1" s="1"/>
  <c r="I44" i="1" l="1"/>
  <c r="I4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33EA10-B3B1-493D-97B7-1CD83C57CE09}" keepAlive="1" name="Query - BUFFER TUBES" description="Connection to the 'BUFFER TUBES' query in the workbook." type="5" refreshedVersion="0" background="1">
    <dbPr connection="Provider=Microsoft.Mashup.OleDb.1;Data Source=$Workbook$;Location=&quot;BUFFER TUBES&quot;;Extended Properties=&quot;&quot;" command="SELECT * FROM [BUFFER TUBES]"/>
  </connection>
  <connection id="2" xr16:uid="{F2769106-E286-4A86-8606-969B8D063D72}" keepAlive="1" name="Query - CHARGE HANDLES" description="Connection to the 'CHARGE HANDLES' query in the workbook." type="5" refreshedVersion="0" background="1">
    <dbPr connection="Provider=Microsoft.Mashup.OleDb.1;Data Source=$Workbook$;Location=&quot;CHARGE HANDLES&quot;;Extended Properties=&quot;&quot;" command="SELECT * FROM [CHARGE HANDLES]"/>
  </connection>
  <connection id="3" xr16:uid="{9946C98B-2ABE-4A09-AF3F-5344D4A5ABAE}" keepAlive="1" name="Query - Table7" description="Connection to the 'Table7' query in the workbook." type="5" refreshedVersion="0" background="1">
    <dbPr connection="Provider=Microsoft.Mashup.OleDb.1;Data Source=$Workbook$;Location=Table7;Extended Properties=&quot;&quot;" command="SELECT * FROM [Table7]"/>
  </connection>
</connections>
</file>

<file path=xl/sharedStrings.xml><?xml version="1.0" encoding="utf-8"?>
<sst xmlns="http://schemas.openxmlformats.org/spreadsheetml/2006/main" count="379" uniqueCount="264">
  <si>
    <t>CROSS ROAD PRECISION TOOL,INC.</t>
  </si>
  <si>
    <t>7747 East 800 South(Jay County)</t>
  </si>
  <si>
    <t>Union City, IN  47390</t>
  </si>
  <si>
    <t>(260)335-2772</t>
  </si>
  <si>
    <t>TO:</t>
  </si>
  <si>
    <t>FROM:</t>
  </si>
  <si>
    <t>DATE:</t>
  </si>
  <si>
    <t>QUANTITY</t>
  </si>
  <si>
    <t>DESCRIPTION</t>
  </si>
  <si>
    <t>COST</t>
  </si>
  <si>
    <t>FAX (260)335-2770</t>
  </si>
  <si>
    <t>QUOTE GOOD FOR 14 DAYS</t>
  </si>
  <si>
    <t>Jason Siegrist</t>
  </si>
  <si>
    <t>jason@crossroadpt.com</t>
  </si>
  <si>
    <t>ITEMS</t>
  </si>
  <si>
    <t>TRIGGER</t>
  </si>
  <si>
    <t>RECEIVER</t>
  </si>
  <si>
    <t xml:space="preserve">UPPER </t>
  </si>
  <si>
    <t xml:space="preserve"> RECEIVER</t>
  </si>
  <si>
    <t>BOLT</t>
  </si>
  <si>
    <t>BUFFER TUBE</t>
  </si>
  <si>
    <t>BUFFER SYSTEM</t>
  </si>
  <si>
    <t>STOCK</t>
  </si>
  <si>
    <t>HAND GRIP</t>
  </si>
  <si>
    <t>SAFETY</t>
  </si>
  <si>
    <t>HAND GUARD</t>
  </si>
  <si>
    <t>GAS BLOCK</t>
  </si>
  <si>
    <t>GAS TUBE</t>
  </si>
  <si>
    <t>BARREL</t>
  </si>
  <si>
    <t>GUN BUILD SHEET/QUOTE</t>
  </si>
  <si>
    <t>PRICE</t>
  </si>
  <si>
    <t>PART#</t>
  </si>
  <si>
    <t>MUZZLE BRAKE</t>
  </si>
  <si>
    <t>UPPER</t>
  </si>
  <si>
    <t>TOTAL</t>
  </si>
  <si>
    <t>DESCRIPTON</t>
  </si>
  <si>
    <t>GESSELE SSA-E</t>
  </si>
  <si>
    <t>SSA-E</t>
  </si>
  <si>
    <t>GESSELE GS2 TWO STAGE</t>
  </si>
  <si>
    <t>G2S</t>
  </si>
  <si>
    <t>GESSELE SSA TWO STAGE</t>
  </si>
  <si>
    <t>GESSELE SUPER DYNAMIC TWO STAGE</t>
  </si>
  <si>
    <t>SDE</t>
  </si>
  <si>
    <t>GESSELE SUPER 3 GUN HYBRID</t>
  </si>
  <si>
    <t>S3G</t>
  </si>
  <si>
    <t>GESSELE SUPER SELECT FIRE M4/M16</t>
  </si>
  <si>
    <t>05-102</t>
  </si>
  <si>
    <t>GESSELE ACR TWO STAGE</t>
  </si>
  <si>
    <t>05-240</t>
  </si>
  <si>
    <t>05-483</t>
  </si>
  <si>
    <t>05-400</t>
  </si>
  <si>
    <t xml:space="preserve">GESSELE SINGLE STAGE SSP M4 CURED </t>
  </si>
  <si>
    <t>GESSELE SINGLE STAGE SSP FLAT BOW</t>
  </si>
  <si>
    <t>ELFTMANN 3 GUN CURVED MIL-SPEC</t>
  </si>
  <si>
    <t>3 GUN-C</t>
  </si>
  <si>
    <t>ELFTMANN MATCH STRAIGHT MIL-SPEC</t>
  </si>
  <si>
    <t>MATCH-S</t>
  </si>
  <si>
    <t>ELFTMANN AR-15 MATCH CURVED MIL-SPEC</t>
  </si>
  <si>
    <t>MATCH-C</t>
  </si>
  <si>
    <t>ELFTMANN 3 GUN STRAIGHT MIL-SPEC</t>
  </si>
  <si>
    <t>3 GUN-S</t>
  </si>
  <si>
    <t>TAX</t>
  </si>
  <si>
    <t>GRAND TOTAL</t>
  </si>
  <si>
    <t>WILSON COMBAT AR-10 POLISHED NICKEL BORON</t>
  </si>
  <si>
    <t>TR-BCA-NB-308</t>
  </si>
  <si>
    <t>WILSON COMBAT AR-10 POLISHED NICKEL BORON LOW MASS</t>
  </si>
  <si>
    <t>TR-BCA-LM-NB-308</t>
  </si>
  <si>
    <t>WILSON COMBAT AR-10 BLACK NITRIDE</t>
  </si>
  <si>
    <t>TR-BCA-BN-308</t>
  </si>
  <si>
    <t>John Fennig</t>
  </si>
  <si>
    <t>CHARGING HANDLE</t>
  </si>
  <si>
    <t>WILSON COMBAT AR-10 AMBI SMALL</t>
  </si>
  <si>
    <t>TR-CH10-S</t>
  </si>
  <si>
    <t>WILSON COMBAT AR-10 AMBI MEDIUM</t>
  </si>
  <si>
    <t>TR-CH10-M</t>
  </si>
  <si>
    <t>TR-CH10-L</t>
  </si>
  <si>
    <t>WILSON COMBAT AR-10 AMBI LARGE</t>
  </si>
  <si>
    <t>TR-65CSSRG24FT8</t>
  </si>
  <si>
    <t>TR-300HSBRCG11RT13</t>
  </si>
  <si>
    <t xml:space="preserve"> TR-358LHIG16RC14</t>
  </si>
  <si>
    <t>Column1</t>
  </si>
  <si>
    <t>Column2</t>
  </si>
  <si>
    <t>Column3</t>
  </si>
  <si>
    <t>TR-308RAIG16RT11.25</t>
  </si>
  <si>
    <t>TR-308RCIG16FT11.25</t>
  </si>
  <si>
    <t>TR-308THRG18FT11.25</t>
  </si>
  <si>
    <t> TR-308SSRG20FT10</t>
  </si>
  <si>
    <t>TR-65CRCIG16RT8</t>
  </si>
  <si>
    <t>TR-65CPHIG16FT8</t>
  </si>
  <si>
    <t>TR-65CTHRG18FT8</t>
  </si>
  <si>
    <t>TR-65CUHRG22FC8</t>
  </si>
  <si>
    <t>TR-65CSSRG20FT8</t>
  </si>
  <si>
    <t>TR-65CSSRG22FT8</t>
  </si>
  <si>
    <t>TR-338RCIG16FT12</t>
  </si>
  <si>
    <t>TR-338THRG18FT12</t>
  </si>
  <si>
    <t>GEISSELE 7.62 SUPER CHARGING  AMBI</t>
  </si>
  <si>
    <t>CP-05-476</t>
  </si>
  <si>
    <t>STRIKE INDUSTRIES ARCH AR-308 ETXTENED LATCH</t>
  </si>
  <si>
    <t>SI ARCH-EL308 BK</t>
  </si>
  <si>
    <t>ODIN WORKS AR-10 EXTENDED WITH RED HANDLE</t>
  </si>
  <si>
    <t>ACC-CH-XCH-AR10-RED</t>
  </si>
  <si>
    <t>AM-27-308-ASSM</t>
  </si>
  <si>
    <t>ANDERSON MANUFACTURING STANDARD HANDLE AR-10</t>
  </si>
  <si>
    <t>ANDERSON MANUFACTURING EXTENSION BUFFER TUBE MIL- SPEC CARDINE</t>
  </si>
  <si>
    <t>AM-21-CAR</t>
  </si>
  <si>
    <t>SPIKE'S TACTICAL 6-POSITION MIL-SPEC BUFFER TUBE</t>
  </si>
  <si>
    <t>SLA500R</t>
  </si>
  <si>
    <t>GEISSELE AUTOMATICS PREMIUM MIL-SPEC BUFFER TUBE BLACK</t>
  </si>
  <si>
    <t>08-162B</t>
  </si>
  <si>
    <t xml:space="preserve">GEISSELE AUTOMATICS PREMIUM MIL-SPEC BUFFER TUBE DESERT DIRT </t>
  </si>
  <si>
    <t>08-162S</t>
  </si>
  <si>
    <t>DANIEL DEFENSE MIL-SPEC CARBINE 6-POSITION BLACK</t>
  </si>
  <si>
    <t>05-013-16186</t>
  </si>
  <si>
    <t>JP ENTERPRISES ENHANCED CARBINE BUFFER TUBE BLACK</t>
  </si>
  <si>
    <t>JPBT-CA</t>
  </si>
  <si>
    <t>JP GEN2 SILENT CAPTURED SPRING FOR AR-10 WITH SUPPRESSER MUST ADD SCS BUFFER PIN AND SPRING PACK</t>
  </si>
  <si>
    <t>JPSCS2-10H2</t>
  </si>
  <si>
    <t xml:space="preserve">JP GEN2 AR-10 SILENT CAPTURED SPRING BUFFER WITH ALTERNATIVE SPRING PACK </t>
  </si>
  <si>
    <t>JPSCS2-10K</t>
  </si>
  <si>
    <t>JP GEN2 AR-10 SILENT CAPTURED SPRING BUFFER WITH ALTERNATIVE SPRING PACK FOR H2 BUFFER VERSION</t>
  </si>
  <si>
    <t>JPSCS2-10K-H2</t>
  </si>
  <si>
    <t>AERO PRECISION M5 .308 CARBINE BUFFER KIT DOES INCLUDE BUFFER TUBE</t>
  </si>
  <si>
    <t>APRH100158</t>
  </si>
  <si>
    <t>ANDERSON MANUFACTUIRING STOCK HARDWARE KIT MIL-SPEC .308 DOES INCLUDE BUFFER TUBE</t>
  </si>
  <si>
    <t>AM-21-BUFFER-KIT-308</t>
  </si>
  <si>
    <t>STRIKE INDUSTRIES MOD 1 MIL-SPEC CARBINE STOCK BLACK</t>
  </si>
  <si>
    <t>SI-STRIKE-ES-MOD1BK-BK</t>
  </si>
  <si>
    <t>A*B ARMS URBAN SNIPER STOCK X FLAT DARK EARTH</t>
  </si>
  <si>
    <t>ABAUSSXDE</t>
  </si>
  <si>
    <t>A*B ARMS URBAN SNIPER STOCK X BLACK</t>
  </si>
  <si>
    <t>ABAUSSX</t>
  </si>
  <si>
    <t>LUTH AR MBA-1 MODULAR BUTTSTOCK FIXED RIFLE LENGTH FLAT DARK EARTH</t>
  </si>
  <si>
    <t>MBA-1FDE</t>
  </si>
  <si>
    <t>LUTH AR MBA-1 MODULAR BUTTSTOCK FIXED RIFLE LENGTH BLACK</t>
  </si>
  <si>
    <t>MBA-1</t>
  </si>
  <si>
    <t xml:space="preserve">MAGPUL PRS LITE </t>
  </si>
  <si>
    <t>MAG1159</t>
  </si>
  <si>
    <t>MAGPUL PRS GEN3 PRESISION ADJUSTABLE STOCK</t>
  </si>
  <si>
    <t>MAG672</t>
  </si>
  <si>
    <t>MAGPUL STR CARBINE STOCK MIL-SPEC</t>
  </si>
  <si>
    <t>MAG470</t>
  </si>
  <si>
    <t>MAGPUL MOE+ PISTOL GRIP FLAT DARK EARTH</t>
  </si>
  <si>
    <t>MAG416-FDE</t>
  </si>
  <si>
    <t>MAGPUL MOE+-K2+ AR PISTOL GRIP BLACK</t>
  </si>
  <si>
    <t>MAG532-BLK</t>
  </si>
  <si>
    <t>MAGPUL MOE SLIM LINE PISTOL GRIP BLACK</t>
  </si>
  <si>
    <t>MAG539-BLK</t>
  </si>
  <si>
    <t>MAGPUL MOE-K2+ VERTICAL GRIP BLACK</t>
  </si>
  <si>
    <t>SS-50-BLK</t>
  </si>
  <si>
    <t>ASF-50Q</t>
  </si>
  <si>
    <t>FORTIS SUPER SPORT FIFTY SAFETY SELECTOR 50/90 DEG BLACK AMBI</t>
  </si>
  <si>
    <t>FORWARD CONTROLS DESIGN SAFETY SELETOR 50 DEG QUICK LEVER BLACK AMBI</t>
  </si>
  <si>
    <t>SP0011580002</t>
  </si>
  <si>
    <t>SP0011580006</t>
  </si>
  <si>
    <t>PHASE 5 TACTICAL 90 DEG AMBI SAFETY SELECTOR BLACK</t>
  </si>
  <si>
    <t>SAFE90-BLK</t>
  </si>
  <si>
    <t>SEEKINS PRECISION AMBI SAFETY SELECTOR 60/90 DEG FLAT DARK EARTH</t>
  </si>
  <si>
    <t>SEEKINS PRECISION AMBI SAFETY SELECTOR 60/90 DEG BLACK</t>
  </si>
  <si>
    <t>SEEKINS PRECISION AMBI SAFETY SELECTOR 60/90 DEG RED</t>
  </si>
  <si>
    <t>SP0011580012</t>
  </si>
  <si>
    <t>LABOR</t>
  </si>
  <si>
    <t>CROSS ROAD PRECISION TOOL AMBI LOWER</t>
  </si>
  <si>
    <t>CR-2169</t>
  </si>
  <si>
    <t>CROSS ROAD PRECISION TOOL UPPER</t>
  </si>
  <si>
    <t>CR-2174</t>
  </si>
  <si>
    <t>AERO PRECISION M5 15" ATLAS R-ONE M-LOK BLACK</t>
  </si>
  <si>
    <t>APRA538705A</t>
  </si>
  <si>
    <t>AERO PRECISION M5 15" ATLAS S-ONE M-LOK FDE</t>
  </si>
  <si>
    <t>APRA538115A</t>
  </si>
  <si>
    <t>AERO PRECISION M5 ENHANCED .308 FREE FLOAT DPMS HIGH HANDGUARD GEN2 M-LOK 15" FDE</t>
  </si>
  <si>
    <t>APRA308252A</t>
  </si>
  <si>
    <t>AERO PRECISION M5 ENHANCED .308 FREE FLOAT DPMS HIGH HANDGUARD GEN2 M-LOK 15" BLACK</t>
  </si>
  <si>
    <t>APRA308232AD</t>
  </si>
  <si>
    <t>F-15-ML-308</t>
  </si>
  <si>
    <t>ODIN WORKS AR-10 M-LOK DPMS HIGH 15.5" BLACK</t>
  </si>
  <si>
    <t>ODIN WORKS AR-10 M-LOK DPMS LOW 15.5" BLACK</t>
  </si>
  <si>
    <t>F-15-ML-308-HP</t>
  </si>
  <si>
    <t>ODIN WORKS O2 LITE AR-10 M-LOK DPMS HIGH 17.5" BLACK</t>
  </si>
  <si>
    <t>F-17-ML-O2-308-HP</t>
  </si>
  <si>
    <t>F-1 FIREARMS X7M .308 M-LOK 15" BLACK</t>
  </si>
  <si>
    <t>X7M-15-308-BLK</t>
  </si>
  <si>
    <t>F-1 FIREARMS C7M CONTOURED .308 KEYMOD DPMS HGIH BLACK 14.75"</t>
  </si>
  <si>
    <t>C7K-14-308-BLK</t>
  </si>
  <si>
    <t>SPIKE'S TACTICAL M-LOK .308 DPMS HIGH 15" BLACK</t>
  </si>
  <si>
    <t>SMRX015</t>
  </si>
  <si>
    <t>MAGPUL MOE M-LOK RIFLE LENGTH 12.6" BLACK</t>
  </si>
  <si>
    <t>MAG427-BLK</t>
  </si>
  <si>
    <t>MAGPUL MOE M-LOK RIFLE LENGTH 12.6" FDE</t>
  </si>
  <si>
    <t>MAG427-FDE</t>
  </si>
  <si>
    <t>ZEV TECHNOLOGIES AR-10 WEDGE LOCK 16.625" HIGH PROFILE BLACK</t>
  </si>
  <si>
    <t>HG-308-WEDGE-16</t>
  </si>
  <si>
    <t>LCH5-15-ML-FR-QA</t>
  </si>
  <si>
    <t>FFHGMOL15C1</t>
  </si>
  <si>
    <t>FAXON STREAMLINE CARBON FIBER 15" M-LOK 1.7" INSIDE DIA.</t>
  </si>
  <si>
    <t>LANCER LCH5 CARBON FIBER AR HANDGUARD 15" 1.7" DIA. INSIDE</t>
  </si>
  <si>
    <t>SMOKE COMPOSITES CARBON FIBER RIFLE LENGTH M-LOK</t>
  </si>
  <si>
    <t>N/A</t>
  </si>
  <si>
    <t>SMOKE COMPOSITES CARBON FIBER ULTRALIGHT PISTOL GRIP</t>
  </si>
  <si>
    <t>SMOKE COMPOSITES CARBON FIBER FREE FLOAT HANDGUARD AR-10 15" M-LOK MUST USE THEIR BARREL NUT</t>
  </si>
  <si>
    <t>SUPERLATIVE ARMS BLEED OFF ADJUSTABLE GAS BLOCK SET SCREW .936 MEONITE LOW PROFILE</t>
  </si>
  <si>
    <t>SABO-DI-936SM</t>
  </si>
  <si>
    <t>SUPERLATIVE ARMS BLEED OFF ADJUSTABLE GAS BLOCK SET SCREW .875 MEONITE LOW PROFILE</t>
  </si>
  <si>
    <t>SABO-DI-875SM</t>
  </si>
  <si>
    <t>SUPERLATIVE ARMS BLEED OFF ADJUSTABLE GAS BLOCK CLAMP ON .875 SS LOW PROFILE</t>
  </si>
  <si>
    <t>SABO-DI-875CS</t>
  </si>
  <si>
    <t>SUPERLATIVE ARMS BLEED OFF ADJUSTABLE GAS BLOCK CLAMP ON .936 SS LOW PROFILE</t>
  </si>
  <si>
    <t>SABO-DI-936CS</t>
  </si>
  <si>
    <t>AERO PRECISION STAINLESS STEEL RIFLE LENTH GAS TUBE</t>
  </si>
  <si>
    <t>APRH100199C</t>
  </si>
  <si>
    <t>SPIKE'S TACTICAL MELONITED STAINLESS STEEL RIFLE LENTH GAS TUBE</t>
  </si>
  <si>
    <t>SUGT0M4</t>
  </si>
  <si>
    <t>CMC TRIGGERS AR-10 NITRIDE STAINLESS STEEL RIFLE LENTH GAS TUBE</t>
  </si>
  <si>
    <t>MUZZLE BREAK</t>
  </si>
  <si>
    <t>RECEIVER END PLATE</t>
  </si>
  <si>
    <t>AREA 419 HELLFIRE MATCH .625-24 6MM DIA.  NITRIDE SS</t>
  </si>
  <si>
    <t>419HFMAT65824</t>
  </si>
  <si>
    <t>AREA 419 HELLFIRE MATCH .625-24 6.5MM DIA.  NITRIDE SS</t>
  </si>
  <si>
    <t>419HFMAT6558</t>
  </si>
  <si>
    <t>AREA 419 HELLFIRE MATCH .625-24 .30 CAL DIA.  NITRIDE SS</t>
  </si>
  <si>
    <t>419HFMAT30582</t>
  </si>
  <si>
    <t>AREA 419 HELLFIRE MATCH .625-24 6MM DIA. SS</t>
  </si>
  <si>
    <t>AREA 419 HELLFIRE MATCH .625-24 6.5MM DIA. SS</t>
  </si>
  <si>
    <t>AREA 419 HELLFIRE MATCH .625-24 .30 CAL DIA. SS</t>
  </si>
  <si>
    <t>419HFMATSS65</t>
  </si>
  <si>
    <t>419HFMATSS30</t>
  </si>
  <si>
    <t>CASTLE NUT</t>
  </si>
  <si>
    <t>END PLATE</t>
  </si>
  <si>
    <t>KAK AR-15 MIL-SPEC  BLACK</t>
  </si>
  <si>
    <t>KAK-NUT</t>
  </si>
  <si>
    <t xml:space="preserve">ANDERSON MANUFACTURING BLACK </t>
  </si>
  <si>
    <t>AM-26</t>
  </si>
  <si>
    <t>LMT AR-15 QD MOUNT END PLATE</t>
  </si>
  <si>
    <t>L7A2DERRR</t>
  </si>
  <si>
    <t>FORWARD CONTROLS DESIGN ESF 4140 QD END PLATE BLACK DLC</t>
  </si>
  <si>
    <t>ESF-H</t>
  </si>
  <si>
    <t>DANIEL DEFENSE REAR RECEIVER QD SWIVEL ATTACHEMNT WITH SWIVEL BLACK</t>
  </si>
  <si>
    <t>03-018-30026</t>
  </si>
  <si>
    <t>2A ARMAMENT BUILDER SERIES ALUM BLACK</t>
  </si>
  <si>
    <t>2A-CNAL-BLK</t>
  </si>
  <si>
    <t>BRAVO COMPANY MANUFACTURING GUNFIGHTER QD END PLATE BLACK</t>
  </si>
  <si>
    <t>BCM-EPM4-QD</t>
  </si>
  <si>
    <t>FORWARD CONTROLS DESIGN 4140 BILLET CASTLE NUT BLACK NITRIDE</t>
  </si>
  <si>
    <t>CNF</t>
  </si>
  <si>
    <t>WILSON COMBAT Barrel, 6.5 Creedmoor, 16" Recon Tactical, KAC 13.25" Gas, 1-8, 5/8"x24, 416R SS .750 DIA. GAS BLOCK</t>
  </si>
  <si>
    <t>WILSON COMBAT Barrel, 6.5 Creedmoor, 16" Paul Howe, KAC 13.25" Gas, 1-8, Fluted, 5/8"x24, 416R SS .750 DIA. GAS BLOCK</t>
  </si>
  <si>
    <t>WILSON COMBAT Barrel, 300 HAM'R, 11.3" SBR Tactical, Carbine Gas, 1-13, 5/8"x24, 416R SS .750 DIA. GAS BLOCK</t>
  </si>
  <si>
    <t>WILSON COMBAT Barrel, .358 Win., 16" Ultralight Hunter, KAC 13.25" Gas, 1-14, 11/16"x24, 416R SS .750 DIA. GAS BLOCK</t>
  </si>
  <si>
    <t>WILSON COMBAT Barrel, .308 Win., 16" Ranger, KAC 13.25" Gas, 1-11.25, 5/8"x24, 416R SS .750 DIA. GAS BLOCK</t>
  </si>
  <si>
    <t>WILSON COMBAT Barrel, .308 Win., 16" Recon Tactical, KAC 13.25" Gas, 1-11.25, Fluted, 5/8"x24, 416R SS .750 DIA. GAS BLOCK</t>
  </si>
  <si>
    <t>WILSON COMBAT Barrel, .308 Win., 18" Tactical Hunter, Rifle Gas, 1-11.25, Fluted, 5/8"x24, 416R SS .750 DIA. GAS BLOCK</t>
  </si>
  <si>
    <t>WILSON COMBAT Barrel, .308 Win., 20" Super Sniper, Rifle Gas, 1-10, Fluted, 5/8"x24, 416R SS .875 DIA. GAS BLOCK</t>
  </si>
  <si>
    <t>WILSON COMBAT Barrel, 6.5 Creedmoor, 18" Tactical Hunter, Rifle Gas, 1-8, Fluted, 5/8"x24, 416R SS .750 DIA. GAS BLOCK</t>
  </si>
  <si>
    <t>WILSON COMBAT Barrel, 6.5 Creedmoor, 22",Ultimate Hunter, Rifle Gas, 1-8, Fluted, Crowned, 416R SS .750 DIA. GAS BLOCK</t>
  </si>
  <si>
    <t>WILSON COMBAT Barrel, 6.5 Creedmoor, 20" Super Sniper, Rifle Gas, 1-8, Fluted, 5/8"x24, 416R SS .875 DIA. GAS BLOCK</t>
  </si>
  <si>
    <t>WILSON COMBAT Barrel, 6.5 Creedmoor, 22" Super Sniper, 22", Rifle Gas, 1-8, Fluted, 5/8"x24, 416R SS .875 DIA. GAS BLOCK</t>
  </si>
  <si>
    <t>WILSON COMBAT Barrel, 6.5 Creedmoor, 24" Super Sniper, Rifle Gas, 1-8, Fluted, 5/8"x24, 416R SS .875 DIA. GAS BLOCK</t>
  </si>
  <si>
    <t>WILSON COMBAT Barrel, .338 Federal, 16" Recon Tactical, KAC 13.25" Gas, 1-12, Fluted, 5/8"x24, 416R SS .750 DIA. GAS BLOCK</t>
  </si>
  <si>
    <t>WILSON COMBAT Barrel, .338 Fed., 18" Tactical Hunter, Rifle Gas, 1-12, Fluted, 5/8"x24, 416R SS .750 DIA. GAS BLOCK</t>
  </si>
  <si>
    <t>SUPERLATIVE ARMS BLEED OFF ADJUSTABLE GAS BLOCK SET SCREW .750 MEONITE LOW PROFILE</t>
  </si>
  <si>
    <t>SABO-DI-750SM</t>
  </si>
  <si>
    <t>SUPERLATIVE ARMS BLEED OFF ADJUSTABLE GAS BLOCK CLAMP ON .750 SS LOW PROFILE</t>
  </si>
  <si>
    <t>SABO-DI-750CS</t>
  </si>
  <si>
    <t>SUPERLATIVE ARMS BLEED OFF ADJUSTABLE GAS BLOCK CLAMP ON .750 MEONITE LOW PROFILE</t>
  </si>
  <si>
    <t>SABO-DI-750CM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</si>
</sst>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3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24"/>
      <name val="Arial"/>
      <family val="2"/>
    </font>
    <font>
      <sz val="14"/>
      <name val="CommercialScript BT"/>
      <family val="4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6"/>
      <color indexed="12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0"/>
      <name val="Arial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Border="1"/>
    <xf numFmtId="0" fontId="4" fillId="0" borderId="0" xfId="0" applyFont="1" applyBorder="1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8" fillId="2" borderId="0" xfId="1" applyFill="1" applyAlignment="1" applyProtection="1">
      <alignment horizontal="left"/>
    </xf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2" applyFont="1"/>
    <xf numFmtId="44" fontId="5" fillId="0" borderId="0" xfId="2" applyFont="1"/>
    <xf numFmtId="0" fontId="5" fillId="0" borderId="0" xfId="2" applyNumberFormat="1" applyFont="1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0" fillId="0" borderId="0" xfId="2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4" fontId="2" fillId="0" borderId="0" xfId="0" applyNumberFormat="1" applyFont="1"/>
    <xf numFmtId="0" fontId="1" fillId="0" borderId="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44" fontId="1" fillId="0" borderId="12" xfId="0" applyNumberFormat="1" applyFont="1" applyBorder="1"/>
    <xf numFmtId="44" fontId="1" fillId="0" borderId="12" xfId="0" applyNumberFormat="1" applyFont="1" applyBorder="1" applyAlignment="1">
      <alignment wrapText="1"/>
    </xf>
    <xf numFmtId="44" fontId="1" fillId="0" borderId="9" xfId="2" applyFont="1" applyBorder="1" applyAlignment="1"/>
    <xf numFmtId="44" fontId="1" fillId="0" borderId="9" xfId="2" applyFont="1" applyBorder="1" applyAlignment="1">
      <alignment wrapText="1"/>
    </xf>
    <xf numFmtId="44" fontId="1" fillId="0" borderId="4" xfId="2" applyFont="1" applyBorder="1" applyAlignment="1"/>
    <xf numFmtId="0" fontId="1" fillId="0" borderId="9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/>
    </xf>
    <xf numFmtId="0" fontId="1" fillId="0" borderId="2" xfId="0" applyNumberFormat="1" applyFont="1" applyBorder="1" applyAlignment="1"/>
    <xf numFmtId="44" fontId="1" fillId="0" borderId="5" xfId="0" applyNumberFormat="1" applyFont="1" applyBorder="1"/>
    <xf numFmtId="0" fontId="1" fillId="0" borderId="22" xfId="0" applyFont="1" applyBorder="1"/>
    <xf numFmtId="164" fontId="1" fillId="0" borderId="23" xfId="3" applyNumberFormat="1" applyFont="1" applyBorder="1"/>
    <xf numFmtId="0" fontId="1" fillId="0" borderId="24" xfId="0" applyFont="1" applyBorder="1"/>
    <xf numFmtId="44" fontId="1" fillId="0" borderId="13" xfId="0" applyNumberFormat="1" applyFont="1" applyBorder="1"/>
    <xf numFmtId="44" fontId="5" fillId="0" borderId="0" xfId="2" applyFont="1" applyAlignment="1">
      <alignment horizontal="center" vertical="center"/>
    </xf>
    <xf numFmtId="0" fontId="1" fillId="0" borderId="10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7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 wrapText="1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42"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8C8DFE-FAF4-46CF-9146-4CBCB565ED45}" name="Table1" displayName="Table1" ref="B1:D14" totalsRowShown="0" headerRowDxfId="41">
  <tableColumns count="3">
    <tableColumn id="1" xr3:uid="{C50E4FCF-F4C6-44A2-BFF4-5CBA63A58A1D}" name="DESCRIPTION" dataDxfId="40" dataCellStyle="Currency"/>
    <tableColumn id="2" xr3:uid="{DB8F434E-66AA-4464-ABE4-0ACD8450C9F1}" name="PRICE" dataDxfId="39" dataCellStyle="Currency"/>
    <tableColumn id="3" xr3:uid="{2129D18A-39F1-41BE-9E3D-036B16506988}" name="PART#" dataDxfId="3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BDE31A7-C9D9-4ED6-A45C-D36F57DDF452}" name="Table12" displayName="Table12" ref="F2:H3" totalsRowShown="0">
  <tableColumns count="3">
    <tableColumn id="1" xr3:uid="{FD99BD87-6E37-475D-8BF0-B14BDA56162F}" name="Column1"/>
    <tableColumn id="2" xr3:uid="{2A010540-71C9-40AA-BE77-8EBE180FE2D5}" name="Column2" dataDxfId="17" dataCellStyle="Currency"/>
    <tableColumn id="3" xr3:uid="{9303D4B6-B0CE-41F1-80B7-62EC3946B709}" name="Column3" dataDxfId="16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D98263A-B205-4E66-978A-0AC56FB90BD9}" name="Table14" displayName="Table14" ref="J2:L3" totalsRowShown="0">
  <tableColumns count="3">
    <tableColumn id="1" xr3:uid="{0984E482-FF73-491C-AE01-695AF9CCFB5E}" name="Column1"/>
    <tableColumn id="2" xr3:uid="{2D0D0638-4BBB-4F48-A540-547652DC0D11}" name="Column2" dataDxfId="15" dataCellStyle="Currency"/>
    <tableColumn id="3" xr3:uid="{CBC57A76-A555-4E19-80F7-ABC6A06C1726}" name="Column3" dataDxfId="14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1D1D763-3428-4D0E-AE52-F1BDE80EEAB5}" name="Table15" displayName="Table15" ref="AL1:AN19" totalsRowShown="0" headerRowDxfId="13">
  <tableColumns count="3">
    <tableColumn id="1" xr3:uid="{9E58BCF7-B82B-4492-AB12-80BD64349B07}" name="DESCRIPTION"/>
    <tableColumn id="2" xr3:uid="{279264D3-8945-444B-93FA-1A201502A4D9}" name="PRICE" dataDxfId="12" dataCellStyle="Currency"/>
    <tableColumn id="3" xr3:uid="{3D4A1586-CC42-4E00-9CE4-5E6864BD1276}" name="PART#" dataDxfId="11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FCAA8CD-C81E-4BBC-B3C1-CC0F20FD449A}" name="Table16" displayName="Table16" ref="AP2:AR9" totalsRowShown="0">
  <tableColumns count="3">
    <tableColumn id="1" xr3:uid="{4A34BEAB-9E00-4D06-8DB6-8DC590448746}" name="Column1"/>
    <tableColumn id="2" xr3:uid="{48D06BA3-9915-433A-8F0E-D196A7452320}" name="Column2" dataDxfId="10" dataCellStyle="Currency"/>
    <tableColumn id="3" xr3:uid="{A39F355F-DAB1-440B-A0F5-C811156D08C5}" name="Column3" dataDxfId="9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D214149-63B9-44FB-B0D0-8746D5D5AD86}" name="Table17" displayName="Table17" ref="AT2:AV5" totalsRowShown="0">
  <tableColumns count="3">
    <tableColumn id="1" xr3:uid="{DEDD3D19-F2E4-4E35-A8BB-F60063B8F03E}" name="Column1"/>
    <tableColumn id="2" xr3:uid="{19B4B316-BAAE-4501-B10C-B693D1C0CB80}" name="Column2" dataDxfId="8" dataCellStyle="Currency"/>
    <tableColumn id="3" xr3:uid="{546DBFE5-1DD9-488C-9471-8CE8552735F0}" name="Column3" dataDxfId="7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BE14E0A-7DEE-4119-91D9-50359DCBB695}" name="Table18" displayName="Table18" ref="BF1:BH7" totalsRowShown="0" headerRowDxfId="6">
  <tableColumns count="3">
    <tableColumn id="1" xr3:uid="{48331ADA-D02E-4C7F-A8A1-684A7F8ACE58}" name="DESCRIPTION"/>
    <tableColumn id="2" xr3:uid="{1DDF2829-72B8-44FB-ABED-C0F2BCFA3FD6}" name="PRICE" dataDxfId="5" dataCellStyle="Currency"/>
    <tableColumn id="3" xr3:uid="{FE47B58E-7C88-43DD-BCFA-E196E2BD9D13}" name="PART#" dataDxfId="4"/>
  </tableColumns>
  <tableStyleInfo name="TableStyleMedium1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FCE423F-F91D-48AD-BE73-37AC64A1DB8F}" name="Table19" displayName="Table19" ref="BJ2:BL6" totalsRowShown="0">
  <tableColumns count="3">
    <tableColumn id="1" xr3:uid="{7A807B8B-6492-4C11-B553-A2A233337042}" name="Column1"/>
    <tableColumn id="2" xr3:uid="{895BF555-63D4-4C90-BEEA-A247E5AED96E}" name="Column2" dataDxfId="3" dataCellStyle="Currency"/>
    <tableColumn id="3" xr3:uid="{76FBF315-49E3-43BB-81EA-08E76AF00FEA}" name="Column3" dataDxfId="2"/>
  </tableColumns>
  <tableStyleInfo name="TableStyleMedium2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47EA65-ACEA-487C-948F-2623168EFCEB}" name="Table20" displayName="Table20" ref="BN2:BP6" totalsRowShown="0">
  <tableColumns count="3">
    <tableColumn id="1" xr3:uid="{4D25BBD5-7784-47CA-AF2B-6E9B45AB66B3}" name="Column1"/>
    <tableColumn id="2" xr3:uid="{AA7AFC22-5C2F-42F1-8969-0A9AB7FDEB4D}" name="Column2" dataDxfId="1" dataCellStyle="Currency"/>
    <tableColumn id="3" xr3:uid="{6755CF6A-194D-4234-A6D6-0BAB35AD48F7}" name="Column3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EF1D4D-41DB-42B9-8DEF-163C0C2CA1EC}" name="Table2" displayName="Table2" ref="N1:P4" totalsRowShown="0" headerRowDxfId="37">
  <tableColumns count="3">
    <tableColumn id="1" xr3:uid="{56023D5B-2D47-4F68-A206-7D1A7BBC8336}" name="DESCRIPTION"/>
    <tableColumn id="2" xr3:uid="{92E8EF69-3A61-46AB-9811-31CBA32A004E}" name="PRICE" dataDxfId="36" dataCellStyle="Currency"/>
    <tableColumn id="3" xr3:uid="{43E09CC5-930B-4F2F-9747-1BF5905E355D}" name="PART#" dataDxfId="3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AC6257-4388-433F-9BB9-590F556615F0}" name="Table3" displayName="Table3" ref="AX2:AZ17" totalsRowShown="0">
  <tableColumns count="3">
    <tableColumn id="1" xr3:uid="{E4627066-C0FA-4D4C-B4F7-9BD1BE697DB1}" name="Column1"/>
    <tableColumn id="2" xr3:uid="{778CD01B-DD67-492B-BFF3-5E2EE9B25A84}" name="Column2" dataDxfId="34" dataCellStyle="Currency"/>
    <tableColumn id="3" xr3:uid="{AF497219-2DBE-447C-AD75-27F047DB0F59}" name="Column3" dataDxfId="3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5AF6B8-13E0-44E3-A563-867EE66B1786}" name="Table4" displayName="Table4" ref="BB2:BD9" totalsRowShown="0">
  <tableColumns count="3">
    <tableColumn id="1" xr3:uid="{9EEAD4FB-FC54-4FE4-AF6F-7797B5A1B1EA}" name="Column1"/>
    <tableColumn id="2" xr3:uid="{AF75AEC6-EF07-466B-86AD-0ECF4A303516}" name="Column2" dataDxfId="32" dataCellStyle="Currency"/>
    <tableColumn id="3" xr3:uid="{43145585-E8F8-4B20-B042-C2F33DEA34FE}" name="Column3" dataDxfId="3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8C53BB-3FD3-4804-B231-D9A2F885F614}" name="Table5" displayName="Table5" ref="R1:T25" totalsRowShown="0" headerRowDxfId="30">
  <tableColumns count="3">
    <tableColumn id="1" xr3:uid="{F3D89D84-DAAF-41E6-824E-9634459B72F0}" name="DESCRIPTION"/>
    <tableColumn id="2" xr3:uid="{960191F0-5FE5-439A-83C4-9E88141A4741}" name="PRICE" dataDxfId="29" dataCellStyle="Currency"/>
    <tableColumn id="3" xr3:uid="{2AEA7E85-6ED6-4744-8C3C-0821C347E5B1}" name="PART#" dataDxfId="2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1E04D9-C0AA-415E-B2C4-711F7E1BAB73}" name="Table7" displayName="Table7" ref="V1:X6" totalsRowShown="0" headerRowDxfId="27">
  <tableColumns count="3">
    <tableColumn id="1" xr3:uid="{059A96E0-C936-4344-B147-6E108E5D983A}" name="DESCRIPTION" dataDxfId="26"/>
    <tableColumn id="2" xr3:uid="{F65778C0-2FF4-402E-B8A9-E86C1630C951}" name="PRICE" dataDxfId="25" dataCellStyle="Currency"/>
    <tableColumn id="3" xr3:uid="{764CCDBE-4C64-4C62-B6F4-9FA43FE00452}" name="PART#" dataDxfId="2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51DBFD6-2947-4C36-8AD1-7A3D4FA10820}" name="Table9" displayName="Table9" ref="Z2:AB11" totalsRowShown="0">
  <tableColumns count="3">
    <tableColumn id="1" xr3:uid="{06804642-D028-4C08-9D20-619061ECB018}" name="Column1"/>
    <tableColumn id="2" xr3:uid="{63805633-2CE5-4324-9FDB-3A21E45ED9DF}" name="Column2" dataDxfId="23" dataCellStyle="Currency"/>
    <tableColumn id="3" xr3:uid="{28D7936C-5397-4F09-9503-A754ACDC7061}" name="Column3" dataDxfId="2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866ED4D-6E0E-4EFA-80E8-8942AAB46BE6}" name="Table10" displayName="Table10" ref="AD2:AF7" totalsRowShown="0">
  <tableColumns count="3">
    <tableColumn id="1" xr3:uid="{0863A514-61FE-41A0-8EDC-5546E8DA4D7D}" name="Column1"/>
    <tableColumn id="2" xr3:uid="{CB76CD9F-9D4C-4574-B141-58D16CF45A4E}" name="Column2" dataDxfId="21" dataCellStyle="Currency"/>
    <tableColumn id="3" xr3:uid="{5A1AEC94-2227-4B84-BE26-8F75800D078B}" name="Column3" dataDxfId="20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FB1CE0C-FF82-45E0-B837-5B6BDBF2D055}" name="Table11" displayName="Table11" ref="AH2:AJ8" totalsRowShown="0">
  <tableColumns count="3">
    <tableColumn id="1" xr3:uid="{7A2EE08A-7F0C-4F2A-84A0-45D6FF4E1046}" name="Column1"/>
    <tableColumn id="2" xr3:uid="{C3E441A2-B8FE-4223-B9FD-10343555F391}" name="Column2" dataDxfId="19" dataCellStyle="Currency"/>
    <tableColumn id="3" xr3:uid="{5567C262-3386-4248-8C10-85E7D4FD4CBC}" name="Column3" dataDxfId="1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@crossroadp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9"/>
  <sheetViews>
    <sheetView tabSelected="1" topLeftCell="A22" zoomScale="120" zoomScaleNormal="120" workbookViewId="0">
      <selection activeCell="K31" sqref="K31"/>
    </sheetView>
  </sheetViews>
  <sheetFormatPr baseColWidth="10" defaultColWidth="8.83203125" defaultRowHeight="13"/>
  <cols>
    <col min="1" max="1" width="19.83203125" bestFit="1" customWidth="1"/>
    <col min="2" max="2" width="10.6640625" customWidth="1"/>
    <col min="3" max="3" width="11.1640625" customWidth="1"/>
    <col min="4" max="4" width="4" customWidth="1"/>
    <col min="5" max="5" width="14.6640625" customWidth="1"/>
    <col min="7" max="7" width="48.5" customWidth="1"/>
    <col min="8" max="8" width="22.6640625" bestFit="1" customWidth="1"/>
    <col min="9" max="9" width="13" customWidth="1"/>
  </cols>
  <sheetData>
    <row r="1" spans="1:10" ht="18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1"/>
    </row>
    <row r="2" spans="1:10" ht="15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</row>
    <row r="3" spans="1:10" ht="15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</row>
    <row r="4" spans="1:10" ht="15.75" customHeight="1">
      <c r="A4" s="69" t="s">
        <v>3</v>
      </c>
      <c r="B4" s="69"/>
      <c r="C4" s="69"/>
      <c r="D4" s="69"/>
      <c r="E4" s="69"/>
      <c r="F4" s="69"/>
      <c r="G4" s="69"/>
      <c r="H4" s="69"/>
      <c r="I4" s="69"/>
    </row>
    <row r="5" spans="1:10" ht="15.75" customHeight="1">
      <c r="A5" s="70" t="s">
        <v>10</v>
      </c>
      <c r="B5" s="70"/>
      <c r="C5" s="70"/>
      <c r="D5" s="70"/>
      <c r="E5" s="70"/>
      <c r="F5" s="70"/>
      <c r="G5" s="70"/>
      <c r="H5" s="70"/>
      <c r="I5" s="70"/>
    </row>
    <row r="6" spans="1:10">
      <c r="A6" s="72"/>
      <c r="B6" s="72"/>
      <c r="C6" s="72"/>
      <c r="D6" s="72"/>
      <c r="E6" s="72"/>
      <c r="F6" s="72"/>
      <c r="G6" s="72"/>
      <c r="H6" s="72"/>
      <c r="I6" s="72"/>
    </row>
    <row r="7" spans="1:10" ht="30" customHeight="1">
      <c r="A7" s="71" t="s">
        <v>29</v>
      </c>
      <c r="B7" s="71"/>
      <c r="C7" s="71"/>
      <c r="D7" s="71"/>
      <c r="E7" s="71"/>
      <c r="F7" s="71"/>
      <c r="G7" s="71"/>
      <c r="H7" s="71"/>
      <c r="I7" s="71"/>
    </row>
    <row r="8" spans="1:10" ht="12.75" customHeight="1">
      <c r="E8" s="2"/>
    </row>
    <row r="10" spans="1:10" ht="16">
      <c r="A10" s="3" t="s">
        <v>4</v>
      </c>
      <c r="B10" s="11" t="s">
        <v>69</v>
      </c>
      <c r="H10" s="3" t="s">
        <v>6</v>
      </c>
      <c r="I10" s="30">
        <v>44078</v>
      </c>
    </row>
    <row r="11" spans="1:10" ht="16">
      <c r="A11" s="3" t="s">
        <v>5</v>
      </c>
      <c r="B11" s="11" t="s">
        <v>12</v>
      </c>
      <c r="F11" s="1"/>
      <c r="G11" s="1"/>
      <c r="H11" s="3" t="s">
        <v>11</v>
      </c>
      <c r="I11" s="3"/>
      <c r="J11" s="1"/>
    </row>
    <row r="12" spans="1:10" ht="16">
      <c r="A12" s="3"/>
      <c r="B12" s="10" t="s">
        <v>13</v>
      </c>
    </row>
    <row r="13" spans="1:10" s="6" customFormat="1" ht="16">
      <c r="A13" s="7"/>
      <c r="D13" s="8"/>
      <c r="E13" s="9"/>
    </row>
    <row r="14" spans="1:10" ht="14" thickBo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24" customHeight="1" thickBot="1">
      <c r="A15" s="41" t="s">
        <v>14</v>
      </c>
      <c r="B15" s="41" t="s">
        <v>7</v>
      </c>
      <c r="C15" s="41" t="s">
        <v>30</v>
      </c>
      <c r="D15" s="56" t="s">
        <v>8</v>
      </c>
      <c r="E15" s="57"/>
      <c r="F15" s="57"/>
      <c r="G15" s="58"/>
      <c r="H15" s="41" t="s">
        <v>31</v>
      </c>
      <c r="I15" s="41" t="s">
        <v>9</v>
      </c>
      <c r="J15" s="4"/>
    </row>
    <row r="16" spans="1:10" ht="24" customHeight="1">
      <c r="A16" s="42" t="s">
        <v>15</v>
      </c>
      <c r="B16" s="31">
        <v>1</v>
      </c>
      <c r="C16" s="36">
        <f>VLOOKUP(D16,Table1[],2,FALSE)</f>
        <v>293</v>
      </c>
      <c r="D16" s="59" t="s">
        <v>59</v>
      </c>
      <c r="E16" s="60"/>
      <c r="F16" s="60"/>
      <c r="G16" s="61"/>
      <c r="H16" s="31" t="str">
        <f>VLOOKUP(D16,Table1[],3,FALSE)</f>
        <v>3 GUN-S</v>
      </c>
      <c r="I16" s="34">
        <f>C16*B16</f>
        <v>293</v>
      </c>
      <c r="J16" s="4"/>
    </row>
    <row r="17" spans="1:10" ht="24" customHeight="1">
      <c r="A17" s="42" t="s">
        <v>18</v>
      </c>
      <c r="B17" s="31">
        <v>1</v>
      </c>
      <c r="C17" s="36">
        <f>VLOOKUP(D17,Table12[],2,FALSE)</f>
        <v>500</v>
      </c>
      <c r="D17" s="53" t="s">
        <v>161</v>
      </c>
      <c r="E17" s="54"/>
      <c r="F17" s="54"/>
      <c r="G17" s="55"/>
      <c r="H17" s="32" t="str">
        <f>VLOOKUP(D17,Table12[],3,FALSE)</f>
        <v>CR-2169</v>
      </c>
      <c r="I17" s="34">
        <f t="shared" ref="I17:I42" si="0">C17*B17</f>
        <v>500</v>
      </c>
      <c r="J17" s="4"/>
    </row>
    <row r="18" spans="1:10" ht="24" customHeight="1">
      <c r="A18" s="42" t="s">
        <v>17</v>
      </c>
      <c r="B18" s="31">
        <v>1</v>
      </c>
      <c r="C18" s="36">
        <f>VLOOKUP(D18,Table14[],2,FALSE)</f>
        <v>500</v>
      </c>
      <c r="D18" s="53" t="s">
        <v>163</v>
      </c>
      <c r="E18" s="54"/>
      <c r="F18" s="54"/>
      <c r="G18" s="55"/>
      <c r="H18" s="32" t="str">
        <f>VLOOKUP(D18,Table14[],3,FALSE)</f>
        <v>CR-2174</v>
      </c>
      <c r="I18" s="34">
        <f t="shared" si="0"/>
        <v>500</v>
      </c>
      <c r="J18" s="4"/>
    </row>
    <row r="19" spans="1:10" ht="24" customHeight="1">
      <c r="A19" s="42" t="s">
        <v>19</v>
      </c>
      <c r="B19" s="31">
        <v>1</v>
      </c>
      <c r="C19" s="36">
        <f>VLOOKUP(D19,Table2[],2,FALSE)</f>
        <v>290</v>
      </c>
      <c r="D19" s="53" t="s">
        <v>67</v>
      </c>
      <c r="E19" s="54"/>
      <c r="F19" s="54"/>
      <c r="G19" s="55"/>
      <c r="H19" s="31" t="str">
        <f>VLOOKUP(D19,Table2[],3,FALSE)</f>
        <v>TR-BCA-BN-308</v>
      </c>
      <c r="I19" s="34">
        <f t="shared" si="0"/>
        <v>290</v>
      </c>
      <c r="J19" s="4"/>
    </row>
    <row r="20" spans="1:10" ht="24" customHeight="1">
      <c r="A20" s="42" t="s">
        <v>20</v>
      </c>
      <c r="B20" s="31">
        <v>1</v>
      </c>
      <c r="C20" s="36">
        <f>VLOOKUP(D20,Table5[],2,FALSE)</f>
        <v>37.5</v>
      </c>
      <c r="D20" s="62" t="s">
        <v>111</v>
      </c>
      <c r="E20" s="63"/>
      <c r="F20" s="63"/>
      <c r="G20" s="64"/>
      <c r="H20" s="32" t="str">
        <f>VLOOKUP(D20,Table5[],3,FALSE)</f>
        <v>05-013-16186</v>
      </c>
      <c r="I20" s="34">
        <f t="shared" si="0"/>
        <v>37.5</v>
      </c>
      <c r="J20" s="4"/>
    </row>
    <row r="21" spans="1:10" ht="24" customHeight="1">
      <c r="A21" s="42" t="s">
        <v>21</v>
      </c>
      <c r="B21" s="31">
        <v>1</v>
      </c>
      <c r="C21" s="36">
        <f>VLOOKUP(D21,Table7[],2,FALSE)</f>
        <v>200</v>
      </c>
      <c r="D21" s="62" t="s">
        <v>117</v>
      </c>
      <c r="E21" s="63"/>
      <c r="F21" s="63"/>
      <c r="G21" s="64"/>
      <c r="H21" s="32" t="str">
        <f>VLOOKUP(D21,Table7[],3,FALSE)</f>
        <v>JPSCS2-10K</v>
      </c>
      <c r="I21" s="34">
        <f t="shared" si="0"/>
        <v>200</v>
      </c>
      <c r="J21" s="4"/>
    </row>
    <row r="22" spans="1:10" ht="24" customHeight="1">
      <c r="A22" s="42" t="s">
        <v>22</v>
      </c>
      <c r="B22" s="31">
        <v>1</v>
      </c>
      <c r="C22" s="36">
        <f>VLOOKUP(D22,Table9[],2,FALSE)</f>
        <v>332.5</v>
      </c>
      <c r="D22" s="62" t="s">
        <v>195</v>
      </c>
      <c r="E22" s="63"/>
      <c r="F22" s="63"/>
      <c r="G22" s="64"/>
      <c r="H22" s="33" t="str">
        <f>VLOOKUP(D22,Table9[],3,FALSE)</f>
        <v>N/A</v>
      </c>
      <c r="I22" s="34">
        <f t="shared" si="0"/>
        <v>332.5</v>
      </c>
      <c r="J22" s="4"/>
    </row>
    <row r="23" spans="1:10" ht="24" customHeight="1">
      <c r="A23" s="42" t="s">
        <v>23</v>
      </c>
      <c r="B23" s="31">
        <v>1</v>
      </c>
      <c r="C23" s="36">
        <f>VLOOKUP(D23,Table10[],2,FALSE)</f>
        <v>250</v>
      </c>
      <c r="D23" s="53" t="s">
        <v>197</v>
      </c>
      <c r="E23" s="54"/>
      <c r="F23" s="54"/>
      <c r="G23" s="55"/>
      <c r="H23" s="32" t="str">
        <f>VLOOKUP(D23,Table10[],3,FALSE)</f>
        <v>N/A</v>
      </c>
      <c r="I23" s="34">
        <f t="shared" si="0"/>
        <v>250</v>
      </c>
      <c r="J23" s="4"/>
    </row>
    <row r="24" spans="1:10" ht="24" customHeight="1">
      <c r="A24" s="42" t="s">
        <v>24</v>
      </c>
      <c r="B24" s="31">
        <v>1</v>
      </c>
      <c r="C24" s="36">
        <f>VLOOKUP(D24,Table11[],2,FALSE)</f>
        <v>74</v>
      </c>
      <c r="D24" s="62" t="s">
        <v>150</v>
      </c>
      <c r="E24" s="63"/>
      <c r="F24" s="63"/>
      <c r="G24" s="64"/>
      <c r="H24" s="32" t="str">
        <f>VLOOKUP(D24,Table11[],3,FALSE)</f>
        <v>SS-50-BLK</v>
      </c>
      <c r="I24" s="34">
        <f t="shared" si="0"/>
        <v>74</v>
      </c>
      <c r="J24" s="4"/>
    </row>
    <row r="25" spans="1:10" s="29" customFormat="1" ht="24" customHeight="1">
      <c r="A25" s="43" t="s">
        <v>25</v>
      </c>
      <c r="B25" s="39">
        <v>1</v>
      </c>
      <c r="C25" s="37">
        <f>VLOOKUP(D25,Table15[],2,FALSE)</f>
        <v>437.5</v>
      </c>
      <c r="D25" s="62" t="s">
        <v>198</v>
      </c>
      <c r="E25" s="63"/>
      <c r="F25" s="63"/>
      <c r="G25" s="64"/>
      <c r="H25" s="33" t="str">
        <f>VLOOKUP(D25,Table15[],3,FALSE)</f>
        <v>N/A</v>
      </c>
      <c r="I25" s="35">
        <f t="shared" si="0"/>
        <v>437.5</v>
      </c>
      <c r="J25" s="28"/>
    </row>
    <row r="26" spans="1:10" s="29" customFormat="1" ht="24" customHeight="1">
      <c r="A26" s="43" t="s">
        <v>26</v>
      </c>
      <c r="B26" s="39">
        <v>1</v>
      </c>
      <c r="C26" s="37">
        <f>VLOOKUP(D26,Table16[],2,FALSE)</f>
        <v>112.5</v>
      </c>
      <c r="D26" s="62" t="s">
        <v>205</v>
      </c>
      <c r="E26" s="63"/>
      <c r="F26" s="63"/>
      <c r="G26" s="64"/>
      <c r="H26" s="33" t="str">
        <f>VLOOKUP(D26,Table16[],3,FALSE)</f>
        <v>SABO-DI-936CS</v>
      </c>
      <c r="I26" s="35">
        <f t="shared" si="0"/>
        <v>112.5</v>
      </c>
      <c r="J26" s="28"/>
    </row>
    <row r="27" spans="1:10" ht="24" customHeight="1">
      <c r="A27" s="42" t="s">
        <v>27</v>
      </c>
      <c r="B27" s="31">
        <v>1</v>
      </c>
      <c r="C27" s="36">
        <f>VLOOKUP(D27,Table17[],2,FALSE)</f>
        <v>18.75</v>
      </c>
      <c r="D27" s="53" t="s">
        <v>211</v>
      </c>
      <c r="E27" s="54"/>
      <c r="F27" s="54"/>
      <c r="G27" s="55"/>
      <c r="H27" s="32">
        <f>VLOOKUP(D27,Table17[],3,FALSE)</f>
        <v>81625</v>
      </c>
      <c r="I27" s="34">
        <f t="shared" si="0"/>
        <v>18.75</v>
      </c>
      <c r="J27" s="4"/>
    </row>
    <row r="28" spans="1:10" ht="24" customHeight="1">
      <c r="A28" s="42" t="s">
        <v>28</v>
      </c>
      <c r="B28" s="31">
        <v>1</v>
      </c>
      <c r="C28" s="36">
        <f>VLOOKUP(D28,Table3[],2,FALSE)</f>
        <v>315</v>
      </c>
      <c r="D28" s="62" t="s">
        <v>257</v>
      </c>
      <c r="E28" s="63"/>
      <c r="F28" s="63"/>
      <c r="G28" s="64"/>
      <c r="H28" s="32" t="str">
        <f>VLOOKUP(D28,Table3[],3,FALSE)</f>
        <v>TR-338THRG18FT12</v>
      </c>
      <c r="I28" s="34">
        <f t="shared" si="0"/>
        <v>315</v>
      </c>
      <c r="J28" s="4"/>
    </row>
    <row r="29" spans="1:10" ht="24" customHeight="1">
      <c r="A29" s="42" t="s">
        <v>32</v>
      </c>
      <c r="B29" s="31">
        <v>1</v>
      </c>
      <c r="C29" s="36">
        <f>VLOOKUP(D29,Table18[],2,FALSE)</f>
        <v>243.75</v>
      </c>
      <c r="D29" s="53" t="s">
        <v>220</v>
      </c>
      <c r="E29" s="54"/>
      <c r="F29" s="54"/>
      <c r="G29" s="55"/>
      <c r="H29" s="32" t="str">
        <f>VLOOKUP(D29,Table18[],3,FALSE)</f>
        <v>419HFMATSS65</v>
      </c>
      <c r="I29" s="34">
        <f t="shared" si="0"/>
        <v>243.75</v>
      </c>
      <c r="J29" s="4"/>
    </row>
    <row r="30" spans="1:10" ht="24" customHeight="1">
      <c r="A30" s="42" t="s">
        <v>70</v>
      </c>
      <c r="B30" s="31">
        <v>1</v>
      </c>
      <c r="C30" s="36">
        <f>VLOOKUP(D30,Table4[],2,FALSE)</f>
        <v>133.43</v>
      </c>
      <c r="D30" s="53" t="s">
        <v>95</v>
      </c>
      <c r="E30" s="54"/>
      <c r="F30" s="54"/>
      <c r="G30" s="55"/>
      <c r="H30" s="32" t="str">
        <f>VLOOKUP(D30,Table4[],3,FALSE)</f>
        <v>CP-05-476</v>
      </c>
      <c r="I30" s="34">
        <f t="shared" si="0"/>
        <v>133.43</v>
      </c>
      <c r="J30" s="4"/>
    </row>
    <row r="31" spans="1:10" ht="24" customHeight="1">
      <c r="A31" s="42" t="s">
        <v>225</v>
      </c>
      <c r="B31" s="31">
        <v>1</v>
      </c>
      <c r="C31" s="36">
        <f>VLOOKUP(D31,Table19[],2,FALSE)</f>
        <v>2.5</v>
      </c>
      <c r="D31" s="53" t="s">
        <v>227</v>
      </c>
      <c r="E31" s="54"/>
      <c r="F31" s="54"/>
      <c r="G31" s="55"/>
      <c r="H31" s="32" t="str">
        <f>VLOOKUP(D31,Table19[],3,FALSE)</f>
        <v>KAK-NUT</v>
      </c>
      <c r="I31" s="34">
        <f t="shared" si="0"/>
        <v>2.5</v>
      </c>
      <c r="J31" s="4"/>
    </row>
    <row r="32" spans="1:10" ht="24" customHeight="1">
      <c r="A32" s="42" t="s">
        <v>226</v>
      </c>
      <c r="B32" s="31">
        <v>1</v>
      </c>
      <c r="C32" s="36">
        <f>VLOOKUP(D32,Table20[],2,FALSE)</f>
        <v>50</v>
      </c>
      <c r="D32" s="53" t="s">
        <v>233</v>
      </c>
      <c r="E32" s="54"/>
      <c r="F32" s="54"/>
      <c r="G32" s="55"/>
      <c r="H32" s="32" t="str">
        <f>VLOOKUP(D32,Table20[],3,FALSE)</f>
        <v>ESF-H</v>
      </c>
      <c r="I32" s="34">
        <f t="shared" si="0"/>
        <v>50</v>
      </c>
      <c r="J32" s="4"/>
    </row>
    <row r="33" spans="1:10" ht="24" customHeight="1">
      <c r="A33" s="42"/>
      <c r="B33" s="31"/>
      <c r="C33" s="36"/>
      <c r="D33" s="53"/>
      <c r="E33" s="54"/>
      <c r="F33" s="54"/>
      <c r="G33" s="55"/>
      <c r="H33" s="32"/>
      <c r="I33" s="34">
        <f t="shared" si="0"/>
        <v>0</v>
      </c>
      <c r="J33" s="4"/>
    </row>
    <row r="34" spans="1:10" ht="24" customHeight="1">
      <c r="A34" s="42"/>
      <c r="B34" s="31"/>
      <c r="C34" s="36"/>
      <c r="D34" s="53"/>
      <c r="E34" s="54"/>
      <c r="F34" s="54"/>
      <c r="G34" s="55"/>
      <c r="H34" s="32"/>
      <c r="I34" s="34">
        <f t="shared" si="0"/>
        <v>0</v>
      </c>
      <c r="J34" s="4"/>
    </row>
    <row r="35" spans="1:10" ht="24" customHeight="1">
      <c r="A35" s="42"/>
      <c r="B35" s="31"/>
      <c r="C35" s="36"/>
      <c r="D35" s="53"/>
      <c r="E35" s="54"/>
      <c r="F35" s="54"/>
      <c r="G35" s="55"/>
      <c r="H35" s="32"/>
      <c r="I35" s="34">
        <f t="shared" si="0"/>
        <v>0</v>
      </c>
      <c r="J35" s="4"/>
    </row>
    <row r="36" spans="1:10" ht="24" customHeight="1">
      <c r="A36" s="42"/>
      <c r="B36" s="31"/>
      <c r="C36" s="36"/>
      <c r="D36" s="53"/>
      <c r="E36" s="54"/>
      <c r="F36" s="54"/>
      <c r="G36" s="55"/>
      <c r="H36" s="32"/>
      <c r="I36" s="34">
        <f t="shared" si="0"/>
        <v>0</v>
      </c>
      <c r="J36" s="4"/>
    </row>
    <row r="37" spans="1:10" ht="24" customHeight="1">
      <c r="A37" s="42"/>
      <c r="B37" s="31"/>
      <c r="C37" s="36"/>
      <c r="D37" s="53"/>
      <c r="E37" s="54"/>
      <c r="F37" s="54"/>
      <c r="G37" s="55"/>
      <c r="H37" s="32"/>
      <c r="I37" s="34">
        <f t="shared" si="0"/>
        <v>0</v>
      </c>
      <c r="J37" s="4"/>
    </row>
    <row r="38" spans="1:10" ht="24" customHeight="1">
      <c r="A38" s="42"/>
      <c r="B38" s="31"/>
      <c r="C38" s="36"/>
      <c r="D38" s="53"/>
      <c r="E38" s="54"/>
      <c r="F38" s="54"/>
      <c r="G38" s="55"/>
      <c r="H38" s="32"/>
      <c r="I38" s="34">
        <f t="shared" si="0"/>
        <v>0</v>
      </c>
      <c r="J38" s="4"/>
    </row>
    <row r="39" spans="1:10" ht="24" customHeight="1">
      <c r="A39" s="42"/>
      <c r="B39" s="31"/>
      <c r="C39" s="36"/>
      <c r="D39" s="53"/>
      <c r="E39" s="54"/>
      <c r="F39" s="54"/>
      <c r="G39" s="55"/>
      <c r="H39" s="32"/>
      <c r="I39" s="34">
        <f t="shared" si="0"/>
        <v>0</v>
      </c>
      <c r="J39" s="4"/>
    </row>
    <row r="40" spans="1:10" ht="24" customHeight="1">
      <c r="A40" s="42"/>
      <c r="B40" s="31"/>
      <c r="C40" s="36"/>
      <c r="D40" s="53"/>
      <c r="E40" s="54"/>
      <c r="F40" s="54"/>
      <c r="G40" s="55"/>
      <c r="H40" s="32"/>
      <c r="I40" s="34">
        <f t="shared" si="0"/>
        <v>0</v>
      </c>
      <c r="J40" s="4"/>
    </row>
    <row r="41" spans="1:10" ht="24" customHeight="1">
      <c r="A41" s="42"/>
      <c r="B41" s="31"/>
      <c r="C41" s="36"/>
      <c r="D41" s="53"/>
      <c r="E41" s="54"/>
      <c r="F41" s="54"/>
      <c r="G41" s="55"/>
      <c r="H41" s="32"/>
      <c r="I41" s="34">
        <f t="shared" si="0"/>
        <v>0</v>
      </c>
      <c r="J41" s="4"/>
    </row>
    <row r="42" spans="1:10" ht="24" customHeight="1">
      <c r="A42" s="42"/>
      <c r="B42" s="31"/>
      <c r="C42" s="36"/>
      <c r="D42" s="53"/>
      <c r="E42" s="54"/>
      <c r="F42" s="54"/>
      <c r="G42" s="55"/>
      <c r="H42" s="32"/>
      <c r="I42" s="34">
        <f t="shared" si="0"/>
        <v>0</v>
      </c>
      <c r="J42" s="4"/>
    </row>
    <row r="43" spans="1:10" ht="24" customHeight="1">
      <c r="A43" s="42"/>
      <c r="B43" s="31"/>
      <c r="C43" s="36"/>
      <c r="D43" s="53"/>
      <c r="E43" s="54"/>
      <c r="F43" s="54"/>
      <c r="G43" s="55"/>
      <c r="H43" s="45" t="s">
        <v>160</v>
      </c>
      <c r="I43" s="34">
        <v>200</v>
      </c>
      <c r="J43" s="4"/>
    </row>
    <row r="44" spans="1:10" ht="24" customHeight="1" thickBot="1">
      <c r="A44" s="44"/>
      <c r="B44" s="40"/>
      <c r="C44" s="38"/>
      <c r="D44" s="65"/>
      <c r="E44" s="66"/>
      <c r="F44" s="66"/>
      <c r="G44" s="67"/>
      <c r="H44" s="46" t="s">
        <v>34</v>
      </c>
      <c r="I44" s="47">
        <f>SUM(I16:I43)</f>
        <v>3990.43</v>
      </c>
      <c r="J44" s="4"/>
    </row>
    <row r="45" spans="1:10" ht="24" customHeight="1">
      <c r="A45" s="4"/>
      <c r="B45" s="4"/>
      <c r="C45" s="4"/>
      <c r="D45" s="4"/>
      <c r="E45" s="4"/>
      <c r="F45" s="4"/>
      <c r="G45" s="4"/>
      <c r="H45" s="48" t="s">
        <v>61</v>
      </c>
      <c r="I45" s="49">
        <v>7.4999999999999997E-2</v>
      </c>
      <c r="J45" s="4"/>
    </row>
    <row r="46" spans="1:10" ht="24" customHeight="1" thickBot="1">
      <c r="A46" s="4"/>
      <c r="B46" s="4"/>
      <c r="C46" s="4"/>
      <c r="D46" s="4"/>
      <c r="E46" s="4"/>
      <c r="F46" s="4"/>
      <c r="G46" s="4"/>
      <c r="H46" s="50" t="s">
        <v>62</v>
      </c>
      <c r="I46" s="51">
        <f>(I44*I45)+I44</f>
        <v>4289.7122499999996</v>
      </c>
      <c r="J46" s="4"/>
    </row>
    <row r="47" spans="1:10" ht="18">
      <c r="A47" s="4"/>
      <c r="B47" s="5"/>
      <c r="C47" s="4"/>
      <c r="D47" s="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4"/>
      <c r="C49" s="4"/>
      <c r="D49" s="4"/>
      <c r="E49" s="4"/>
      <c r="F49" s="4"/>
      <c r="G49" s="4"/>
      <c r="H49" s="4"/>
      <c r="I49" s="4"/>
      <c r="J49" s="4"/>
    </row>
    <row r="108" spans="1:9">
      <c r="A108" s="4"/>
      <c r="B108" s="4"/>
      <c r="C108" s="4"/>
      <c r="D108" s="4"/>
      <c r="E108" s="4"/>
      <c r="F108" s="4"/>
      <c r="G108" s="4"/>
      <c r="H108" s="4"/>
      <c r="I108" s="4"/>
    </row>
    <row r="109" spans="1:9">
      <c r="A109" s="4"/>
      <c r="B109" s="4"/>
      <c r="C109" s="4"/>
      <c r="D109" s="4"/>
      <c r="E109" s="4"/>
      <c r="F109" s="4"/>
      <c r="G109" s="4"/>
      <c r="H109" s="4"/>
      <c r="I109" s="4"/>
    </row>
    <row r="110" spans="1:9">
      <c r="A110" s="4"/>
      <c r="B110" s="4"/>
      <c r="C110" s="4"/>
      <c r="D110" s="4"/>
      <c r="E110" s="4"/>
      <c r="F110" s="4"/>
      <c r="G110" s="4"/>
      <c r="H110" s="4"/>
      <c r="I110" s="4"/>
    </row>
    <row r="111" spans="1:9">
      <c r="A111" s="4"/>
      <c r="B111" s="4"/>
      <c r="C111" s="4"/>
      <c r="D111" s="4"/>
      <c r="E111" s="4"/>
      <c r="F111" s="4"/>
      <c r="G111" s="4"/>
      <c r="H111" s="4"/>
      <c r="I111" s="4"/>
    </row>
    <row r="112" spans="1:9">
      <c r="A112" s="4"/>
      <c r="B112" s="4"/>
      <c r="C112" s="4"/>
      <c r="D112" s="4"/>
      <c r="E112" s="4"/>
      <c r="F112" s="4"/>
      <c r="G112" s="4"/>
      <c r="H112" s="4"/>
      <c r="I112" s="4"/>
    </row>
    <row r="113" spans="1:9">
      <c r="A113" s="4"/>
      <c r="B113" s="4"/>
      <c r="C113" s="4"/>
      <c r="D113" s="4"/>
      <c r="E113" s="4"/>
      <c r="F113" s="4"/>
      <c r="G113" s="4"/>
      <c r="H113" s="4"/>
      <c r="I113" s="4"/>
    </row>
    <row r="114" spans="1:9">
      <c r="A114" s="4"/>
      <c r="B114" s="4"/>
      <c r="C114" s="4"/>
      <c r="D114" s="4"/>
      <c r="E114" s="4"/>
      <c r="F114" s="4"/>
      <c r="G114" s="4"/>
      <c r="H114" s="4"/>
      <c r="I114" s="4"/>
    </row>
    <row r="115" spans="1:9">
      <c r="A115" s="4"/>
      <c r="B115" s="4"/>
      <c r="C115" s="4"/>
      <c r="D115" s="4"/>
      <c r="E115" s="4"/>
      <c r="F115" s="4"/>
      <c r="G115" s="4"/>
      <c r="H115" s="4"/>
      <c r="I115" s="4"/>
    </row>
    <row r="116" spans="1:9">
      <c r="A116" s="4"/>
      <c r="B116" s="4"/>
      <c r="C116" s="4"/>
      <c r="D116" s="4"/>
      <c r="E116" s="4"/>
      <c r="F116" s="4"/>
      <c r="G116" s="4"/>
      <c r="H116" s="4"/>
      <c r="I116" s="4"/>
    </row>
    <row r="117" spans="1:9">
      <c r="A117" s="4"/>
      <c r="B117" s="4"/>
      <c r="C117" s="4"/>
      <c r="D117" s="4"/>
      <c r="E117" s="4"/>
      <c r="F117" s="4"/>
      <c r="G117" s="4"/>
      <c r="H117" s="4"/>
      <c r="I117" s="4"/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4"/>
      <c r="C119" s="4"/>
      <c r="D119" s="4"/>
      <c r="E119" s="4"/>
      <c r="F119" s="4"/>
      <c r="G119" s="4"/>
      <c r="H119" s="4"/>
      <c r="I119" s="4"/>
    </row>
    <row r="120" spans="1:9">
      <c r="A120" s="4"/>
      <c r="B120" s="4"/>
      <c r="C120" s="4"/>
      <c r="D120" s="4"/>
      <c r="E120" s="4"/>
      <c r="F120" s="4"/>
      <c r="G120" s="4"/>
      <c r="H120" s="4"/>
      <c r="I120" s="4"/>
    </row>
    <row r="121" spans="1:9">
      <c r="A121" s="4"/>
      <c r="B121" s="4"/>
      <c r="C121" s="4"/>
      <c r="D121" s="4"/>
      <c r="E121" s="4"/>
      <c r="F121" s="4"/>
      <c r="G121" s="4"/>
      <c r="H121" s="4"/>
      <c r="I121" s="4"/>
    </row>
    <row r="122" spans="1:9">
      <c r="A122" s="4"/>
      <c r="B122" s="4"/>
      <c r="C122" s="4"/>
      <c r="D122" s="4"/>
      <c r="E122" s="4"/>
      <c r="F122" s="4"/>
      <c r="G122" s="4"/>
      <c r="H122" s="4"/>
      <c r="I122" s="4"/>
    </row>
    <row r="123" spans="1:9">
      <c r="A123" s="4"/>
      <c r="B123" s="4"/>
      <c r="C123" s="4"/>
      <c r="D123" s="4"/>
      <c r="E123" s="4"/>
      <c r="F123" s="4"/>
      <c r="G123" s="4"/>
      <c r="H123" s="4"/>
      <c r="I123" s="4"/>
    </row>
    <row r="124" spans="1:9">
      <c r="A124" s="4"/>
      <c r="B124" s="4"/>
      <c r="C124" s="4"/>
      <c r="D124" s="4"/>
      <c r="E124" s="4"/>
      <c r="F124" s="4"/>
      <c r="G124" s="4"/>
      <c r="H124" s="4"/>
      <c r="I124" s="4"/>
    </row>
    <row r="125" spans="1:9">
      <c r="A125" s="4"/>
      <c r="B125" s="4"/>
      <c r="C125" s="4"/>
      <c r="D125" s="4"/>
      <c r="E125" s="4"/>
      <c r="F125" s="4"/>
      <c r="G125" s="4"/>
      <c r="H125" s="4"/>
      <c r="I125" s="4"/>
    </row>
    <row r="126" spans="1:9">
      <c r="A126" s="4"/>
      <c r="B126" s="4"/>
      <c r="C126" s="4"/>
      <c r="D126" s="4"/>
      <c r="E126" s="4"/>
      <c r="F126" s="4"/>
      <c r="G126" s="4"/>
      <c r="H126" s="4"/>
      <c r="I126" s="4"/>
    </row>
    <row r="127" spans="1:9">
      <c r="A127" s="4"/>
      <c r="B127" s="4"/>
      <c r="C127" s="4"/>
      <c r="D127" s="4"/>
      <c r="E127" s="4"/>
      <c r="F127" s="4"/>
      <c r="G127" s="4"/>
      <c r="H127" s="4"/>
      <c r="I127" s="4"/>
    </row>
    <row r="128" spans="1:9">
      <c r="A128" s="4"/>
      <c r="B128" s="4"/>
      <c r="C128" s="4"/>
      <c r="D128" s="4"/>
      <c r="E128" s="4"/>
      <c r="F128" s="4"/>
      <c r="G128" s="4"/>
      <c r="H128" s="4"/>
      <c r="I128" s="4"/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/>
      <c r="B130" s="4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  <row r="143" spans="1:9">
      <c r="A143" s="4"/>
      <c r="B143" s="4"/>
      <c r="C143" s="4"/>
      <c r="D143" s="4"/>
      <c r="E143" s="4"/>
      <c r="F143" s="4"/>
      <c r="G143" s="4"/>
      <c r="H143" s="4"/>
      <c r="I143" s="4"/>
    </row>
    <row r="144" spans="1:9">
      <c r="A144" s="4"/>
      <c r="B144" s="4"/>
      <c r="C144" s="4"/>
      <c r="D144" s="4"/>
      <c r="E144" s="4"/>
      <c r="F144" s="4"/>
      <c r="G144" s="4"/>
      <c r="H144" s="4"/>
      <c r="I144" s="4"/>
    </row>
    <row r="145" spans="1:9">
      <c r="A145" s="4"/>
      <c r="B145" s="4"/>
      <c r="C145" s="4"/>
      <c r="D145" s="4"/>
      <c r="E145" s="4"/>
      <c r="F145" s="4"/>
      <c r="G145" s="4"/>
      <c r="H145" s="4"/>
      <c r="I145" s="4"/>
    </row>
    <row r="146" spans="1:9">
      <c r="A146" s="4"/>
      <c r="B146" s="4"/>
      <c r="C146" s="4"/>
      <c r="D146" s="4"/>
      <c r="E146" s="4"/>
      <c r="F146" s="4"/>
      <c r="G146" s="4"/>
      <c r="H146" s="4"/>
      <c r="I146" s="4"/>
    </row>
    <row r="147" spans="1:9">
      <c r="A147" s="4"/>
      <c r="B147" s="4"/>
      <c r="C147" s="4"/>
      <c r="D147" s="4"/>
      <c r="E147" s="4"/>
      <c r="F147" s="4"/>
      <c r="G147" s="4"/>
      <c r="H147" s="4"/>
      <c r="I147" s="4"/>
    </row>
    <row r="148" spans="1:9">
      <c r="A148" s="4"/>
      <c r="B148" s="4"/>
      <c r="C148" s="4"/>
      <c r="D148" s="4"/>
      <c r="E148" s="4"/>
      <c r="F148" s="4"/>
      <c r="G148" s="4"/>
      <c r="H148" s="4"/>
      <c r="I148" s="4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4"/>
      <c r="B150" s="4"/>
      <c r="C150" s="4"/>
      <c r="D150" s="4"/>
      <c r="E150" s="4"/>
      <c r="F150" s="4"/>
      <c r="G150" s="4"/>
      <c r="H150" s="4"/>
      <c r="I150" s="4"/>
    </row>
    <row r="151" spans="1:9">
      <c r="A151" s="4"/>
      <c r="B151" s="4"/>
      <c r="C151" s="4"/>
      <c r="D151" s="4"/>
      <c r="E151" s="4"/>
      <c r="F151" s="4"/>
      <c r="G151" s="4"/>
      <c r="H151" s="4"/>
      <c r="I151" s="4"/>
    </row>
    <row r="152" spans="1:9">
      <c r="A152" s="4"/>
      <c r="B152" s="4"/>
      <c r="C152" s="4"/>
      <c r="D152" s="4"/>
      <c r="E152" s="4"/>
      <c r="F152" s="4"/>
      <c r="G152" s="4"/>
      <c r="H152" s="4"/>
      <c r="I152" s="4"/>
    </row>
    <row r="153" spans="1:9">
      <c r="A153" s="4"/>
      <c r="B153" s="4"/>
      <c r="C153" s="4"/>
      <c r="D153" s="4"/>
      <c r="E153" s="4"/>
      <c r="F153" s="4"/>
      <c r="G153" s="4"/>
      <c r="H153" s="4"/>
      <c r="I153" s="4"/>
    </row>
    <row r="154" spans="1:9">
      <c r="A154" s="4"/>
      <c r="B154" s="4"/>
      <c r="C154" s="4"/>
      <c r="D154" s="4"/>
      <c r="E154" s="4"/>
      <c r="F154" s="4"/>
      <c r="G154" s="4"/>
      <c r="H154" s="4"/>
      <c r="I154" s="4"/>
    </row>
    <row r="155" spans="1:9">
      <c r="A155" s="4"/>
      <c r="B155" s="4"/>
      <c r="C155" s="4"/>
      <c r="D155" s="4"/>
      <c r="E155" s="4"/>
      <c r="F155" s="4"/>
      <c r="G155" s="4"/>
      <c r="H155" s="4"/>
      <c r="I155" s="4"/>
    </row>
    <row r="156" spans="1:9">
      <c r="A156" s="4"/>
      <c r="B156" s="4"/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4"/>
      <c r="B158" s="4"/>
      <c r="C158" s="4"/>
      <c r="D158" s="4"/>
      <c r="E158" s="4"/>
      <c r="F158" s="4"/>
      <c r="G158" s="4"/>
      <c r="H158" s="4"/>
      <c r="I158" s="4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</sheetData>
  <mergeCells count="37">
    <mergeCell ref="D44:G44"/>
    <mergeCell ref="A1:I1"/>
    <mergeCell ref="A2:I2"/>
    <mergeCell ref="A3:I3"/>
    <mergeCell ref="A5:I5"/>
    <mergeCell ref="A7:I7"/>
    <mergeCell ref="A6:I6"/>
    <mergeCell ref="A4:I4"/>
    <mergeCell ref="D38:G38"/>
    <mergeCell ref="D39:G39"/>
    <mergeCell ref="D40:G40"/>
    <mergeCell ref="D41:G41"/>
    <mergeCell ref="D42:G42"/>
    <mergeCell ref="D43:G43"/>
    <mergeCell ref="D27:G27"/>
    <mergeCell ref="D28:G28"/>
    <mergeCell ref="D29:G29"/>
    <mergeCell ref="D30:G30"/>
    <mergeCell ref="D31:G31"/>
    <mergeCell ref="D32:G32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34:G34"/>
    <mergeCell ref="D35:G35"/>
    <mergeCell ref="D36:G36"/>
    <mergeCell ref="D37:G37"/>
    <mergeCell ref="D33:G33"/>
  </mergeCells>
  <phoneticPr fontId="0" type="noConversion"/>
  <hyperlinks>
    <hyperlink ref="B12" r:id="rId1" xr:uid="{00000000-0004-0000-0000-000000000000}"/>
  </hyperlinks>
  <printOptions horizontalCentered="1"/>
  <pageMargins left="0.75" right="0.75" top="1" bottom="1" header="0.5" footer="0.5"/>
  <pageSetup scale="58" orientation="portrait" horizontalDpi="1200" verticalDpi="1200" r:id="rId2"/>
  <headerFooter alignWithMargins="0">
    <oddFooter>&amp;L&amp;"CommercialScript BT,Bold Italic"&amp;12SIGNATURE:  JASON SIEGRIST</oddFooter>
  </headerFooter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CF9E413A-0DDB-4977-A7DE-8C7EC78E1E4A}">
          <x14:formula1>
            <xm:f>Sheet3!$B$2:$B$45</xm:f>
          </x14:formula1>
          <xm:sqref>D16:G16</xm:sqref>
        </x14:dataValidation>
        <x14:dataValidation type="list" allowBlank="1" showInputMessage="1" showErrorMessage="1" xr:uid="{8138F1E3-BA6C-439C-B2A2-FD6B89F2F72D}">
          <x14:formula1>
            <xm:f>Sheet3!$N$2:$N$36</xm:f>
          </x14:formula1>
          <xm:sqref>D19:G19</xm:sqref>
        </x14:dataValidation>
        <x14:dataValidation type="list" allowBlank="1" showInputMessage="1" showErrorMessage="1" xr:uid="{C0877387-0201-4793-BCBC-5C201D28452B}">
          <x14:formula1>
            <xm:f>Sheet3!$AX$3:$AX$44</xm:f>
          </x14:formula1>
          <xm:sqref>D28:G28</xm:sqref>
        </x14:dataValidation>
        <x14:dataValidation type="list" allowBlank="1" showInputMessage="1" showErrorMessage="1" xr:uid="{6292A90A-D736-434E-8789-A739FF32EF3F}">
          <x14:formula1>
            <xm:f>Sheet3!$BB$3:$BB$8</xm:f>
          </x14:formula1>
          <xm:sqref>D30:G30</xm:sqref>
        </x14:dataValidation>
        <x14:dataValidation type="list" allowBlank="1" showInputMessage="1" showErrorMessage="1" xr:uid="{576D22EF-015C-490F-AF83-B2EF705761E8}">
          <x14:formula1>
            <xm:f>Sheet3!$R$2:$R$7</xm:f>
          </x14:formula1>
          <xm:sqref>D20:G20</xm:sqref>
        </x14:dataValidation>
        <x14:dataValidation type="list" allowBlank="1" showInputMessage="1" showErrorMessage="1" xr:uid="{C3801C79-6D8B-41C8-BBA1-D42C46BC8D69}">
          <x14:formula1>
            <xm:f>Sheet3!$V$2:$V$6</xm:f>
          </x14:formula1>
          <xm:sqref>D21:G21</xm:sqref>
        </x14:dataValidation>
        <x14:dataValidation type="list" allowBlank="1" showInputMessage="1" showErrorMessage="1" xr:uid="{9316C539-B884-4E77-9039-650266EF16A8}">
          <x14:formula1>
            <xm:f>Sheet3!$Z$3:$Z$26</xm:f>
          </x14:formula1>
          <xm:sqref>D22:G22</xm:sqref>
        </x14:dataValidation>
        <x14:dataValidation type="list" allowBlank="1" showInputMessage="1" showErrorMessage="1" xr:uid="{19E50BC2-FA81-42AF-909E-8044A31C541E}">
          <x14:formula1>
            <xm:f>Sheet3!$AD$3:$AD$22</xm:f>
          </x14:formula1>
          <xm:sqref>D23:G23</xm:sqref>
        </x14:dataValidation>
        <x14:dataValidation type="list" allowBlank="1" showInputMessage="1" showErrorMessage="1" xr:uid="{7ED0DF8F-1BA3-4B7C-8C3F-F82B41A56FDE}">
          <x14:formula1>
            <xm:f>Sheet3!$AH$3:$AH$16</xm:f>
          </x14:formula1>
          <xm:sqref>D24:G24</xm:sqref>
        </x14:dataValidation>
        <x14:dataValidation type="list" allowBlank="1" showInputMessage="1" showErrorMessage="1" xr:uid="{2BAEA8FC-2295-4B90-B056-7EFD65611129}">
          <x14:formula1>
            <xm:f>Sheet3!$F$3:$F$5</xm:f>
          </x14:formula1>
          <xm:sqref>D17:G17</xm:sqref>
        </x14:dataValidation>
        <x14:dataValidation type="list" allowBlank="1" showInputMessage="1" showErrorMessage="1" xr:uid="{73E2B6D8-7335-4A4C-BEBC-918E1232ECCC}">
          <x14:formula1>
            <xm:f>Sheet3!$J$3:$J$6</xm:f>
          </x14:formula1>
          <xm:sqref>D18:G18</xm:sqref>
        </x14:dataValidation>
        <x14:dataValidation type="list" allowBlank="1" showInputMessage="1" showErrorMessage="1" xr:uid="{59303DBA-CB30-4292-AC2D-04C996508BE2}">
          <x14:formula1>
            <xm:f>Sheet3!$AL$2:$AL$17</xm:f>
          </x14:formula1>
          <xm:sqref>D25:G25</xm:sqref>
        </x14:dataValidation>
        <x14:dataValidation type="list" allowBlank="1" showInputMessage="1" showErrorMessage="1" xr:uid="{2E0E4350-BF98-49D0-B6F6-5C3D5F50A0F0}">
          <x14:formula1>
            <xm:f>Sheet3!$AP$3:$AP$6</xm:f>
          </x14:formula1>
          <xm:sqref>D26:G26</xm:sqref>
        </x14:dataValidation>
        <x14:dataValidation type="list" allowBlank="1" showInputMessage="1" showErrorMessage="1" xr:uid="{370DAE49-0193-4B9B-9EE3-27A52EEDE1E0}">
          <x14:formula1>
            <xm:f>Sheet3!$AT$3:$AT$5</xm:f>
          </x14:formula1>
          <xm:sqref>D27:G27</xm:sqref>
        </x14:dataValidation>
        <x14:dataValidation type="list" allowBlank="1" showInputMessage="1" showErrorMessage="1" xr:uid="{4C69F32E-B86B-414D-A7C0-97898EE7047F}">
          <x14:formula1>
            <xm:f>Sheet3!$BF$2:$BF$7</xm:f>
          </x14:formula1>
          <xm:sqref>D29:G29</xm:sqref>
        </x14:dataValidation>
        <x14:dataValidation type="list" allowBlank="1" showInputMessage="1" showErrorMessage="1" xr:uid="{1EB71AFE-B6D8-40A7-BCE6-4453CED09125}">
          <x14:formula1>
            <xm:f>Sheet3!$BJ$3:$BJ$6</xm:f>
          </x14:formula1>
          <xm:sqref>D31:G31</xm:sqref>
        </x14:dataValidation>
        <x14:dataValidation type="list" allowBlank="1" showInputMessage="1" showErrorMessage="1" xr:uid="{3F7FE000-71E6-4B61-888A-596C7C0C5544}">
          <x14:formula1>
            <xm:f>Sheet3!$BN$3:$BN$6</xm:f>
          </x14:formula1>
          <xm:sqref>D32:G32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8"/>
  <sheetViews>
    <sheetView workbookViewId="0">
      <selection activeCell="G10" sqref="G10"/>
    </sheetView>
  </sheetViews>
  <sheetFormatPr baseColWidth="10" defaultColWidth="8.83203125" defaultRowHeight="13"/>
  <sheetData>
    <row r="1" spans="1:1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53"/>
  <sheetViews>
    <sheetView topLeftCell="AM1" zoomScaleNormal="100" workbookViewId="0">
      <selection activeCell="AP17" sqref="AP17"/>
    </sheetView>
  </sheetViews>
  <sheetFormatPr baseColWidth="10" defaultColWidth="8.83203125" defaultRowHeight="13"/>
  <cols>
    <col min="1" max="1" width="16.33203125" customWidth="1"/>
    <col min="2" max="2" width="42.33203125" bestFit="1" customWidth="1"/>
    <col min="3" max="5" width="16.33203125" customWidth="1"/>
    <col min="6" max="6" width="43.1640625" bestFit="1" customWidth="1"/>
    <col min="7" max="9" width="16.33203125" customWidth="1"/>
    <col min="10" max="10" width="37.33203125" bestFit="1" customWidth="1"/>
    <col min="11" max="13" width="16.33203125" customWidth="1"/>
    <col min="14" max="14" width="59.33203125" bestFit="1" customWidth="1"/>
    <col min="15" max="15" width="16.33203125" customWidth="1"/>
    <col min="16" max="16" width="17.83203125" bestFit="1" customWidth="1"/>
    <col min="17" max="17" width="16.33203125" customWidth="1"/>
    <col min="18" max="18" width="72.83203125" bestFit="1" customWidth="1"/>
    <col min="19" max="21" width="16.33203125" customWidth="1"/>
    <col min="22" max="22" width="109.6640625" bestFit="1" customWidth="1"/>
    <col min="23" max="23" width="16.33203125" customWidth="1"/>
    <col min="24" max="24" width="21.6640625" bestFit="1" customWidth="1"/>
    <col min="25" max="25" width="16.33203125" customWidth="1"/>
    <col min="26" max="26" width="75" bestFit="1" customWidth="1"/>
    <col min="27" max="27" width="16.33203125" customWidth="1"/>
    <col min="28" max="28" width="25" bestFit="1" customWidth="1"/>
    <col min="29" max="29" width="16.33203125" customWidth="1"/>
    <col min="30" max="30" width="63.1640625" customWidth="1"/>
    <col min="31" max="33" width="16.33203125" customWidth="1"/>
    <col min="34" max="34" width="80.1640625" bestFit="1" customWidth="1"/>
    <col min="35" max="37" width="16.33203125" customWidth="1"/>
    <col min="38" max="38" width="106.33203125" bestFit="1" customWidth="1"/>
    <col min="39" max="39" width="16.33203125" customWidth="1"/>
    <col min="40" max="40" width="17.83203125" bestFit="1" customWidth="1"/>
    <col min="41" max="41" width="16.33203125" customWidth="1"/>
    <col min="42" max="42" width="95.5" bestFit="1" customWidth="1"/>
    <col min="43" max="43" width="11.5" customWidth="1"/>
    <col min="44" max="45" width="16.33203125" customWidth="1"/>
    <col min="46" max="46" width="69.6640625" bestFit="1" customWidth="1"/>
    <col min="47" max="49" width="16.33203125" customWidth="1"/>
    <col min="50" max="50" width="115.6640625" bestFit="1" customWidth="1"/>
    <col min="51" max="51" width="12.33203125" customWidth="1"/>
    <col min="52" max="52" width="21.5" bestFit="1" customWidth="1"/>
    <col min="53" max="53" width="19" bestFit="1" customWidth="1"/>
    <col min="54" max="54" width="53.5" bestFit="1" customWidth="1"/>
    <col min="55" max="55" width="16.33203125" customWidth="1"/>
    <col min="56" max="56" width="22.1640625" bestFit="1" customWidth="1"/>
    <col min="57" max="57" width="22" customWidth="1"/>
    <col min="58" max="58" width="57" bestFit="1" customWidth="1"/>
    <col min="60" max="60" width="15.5" bestFit="1" customWidth="1"/>
    <col min="61" max="61" width="19.5" customWidth="1"/>
    <col min="62" max="62" width="68" bestFit="1" customWidth="1"/>
    <col min="63" max="63" width="11.5" customWidth="1"/>
    <col min="64" max="64" width="12.83203125" bestFit="1" customWidth="1"/>
    <col min="65" max="65" width="21.6640625" bestFit="1" customWidth="1"/>
    <col min="66" max="66" width="78.5" bestFit="1" customWidth="1"/>
    <col min="67" max="67" width="11.5" customWidth="1"/>
    <col min="68" max="68" width="14.33203125" bestFit="1" customWidth="1"/>
  </cols>
  <sheetData>
    <row r="1" spans="1:68" ht="16" customHeight="1">
      <c r="A1" s="13" t="s">
        <v>15</v>
      </c>
      <c r="B1" s="13" t="s">
        <v>8</v>
      </c>
      <c r="C1" s="13" t="s">
        <v>30</v>
      </c>
      <c r="D1" s="13" t="s">
        <v>31</v>
      </c>
      <c r="E1" s="13" t="s">
        <v>16</v>
      </c>
      <c r="F1" s="13" t="s">
        <v>35</v>
      </c>
      <c r="G1" s="13" t="s">
        <v>30</v>
      </c>
      <c r="H1" s="13" t="s">
        <v>31</v>
      </c>
      <c r="I1" s="13" t="s">
        <v>33</v>
      </c>
      <c r="J1" s="13" t="s">
        <v>8</v>
      </c>
      <c r="K1" s="13" t="s">
        <v>30</v>
      </c>
      <c r="L1" s="13" t="s">
        <v>31</v>
      </c>
      <c r="M1" s="13" t="s">
        <v>19</v>
      </c>
      <c r="N1" s="13" t="s">
        <v>8</v>
      </c>
      <c r="O1" s="13" t="s">
        <v>30</v>
      </c>
      <c r="P1" s="13" t="s">
        <v>31</v>
      </c>
      <c r="Q1" s="13" t="s">
        <v>20</v>
      </c>
      <c r="R1" s="13" t="s">
        <v>8</v>
      </c>
      <c r="S1" s="13" t="s">
        <v>30</v>
      </c>
      <c r="T1" s="13" t="s">
        <v>31</v>
      </c>
      <c r="U1" s="13" t="s">
        <v>21</v>
      </c>
      <c r="V1" s="13" t="s">
        <v>8</v>
      </c>
      <c r="W1" s="13" t="s">
        <v>30</v>
      </c>
      <c r="X1" s="13" t="s">
        <v>31</v>
      </c>
      <c r="Y1" s="13" t="s">
        <v>22</v>
      </c>
      <c r="Z1" s="13" t="s">
        <v>8</v>
      </c>
      <c r="AA1" s="13" t="s">
        <v>30</v>
      </c>
      <c r="AB1" s="13" t="s">
        <v>31</v>
      </c>
      <c r="AC1" s="13" t="s">
        <v>23</v>
      </c>
      <c r="AD1" s="13" t="s">
        <v>8</v>
      </c>
      <c r="AE1" s="13" t="s">
        <v>30</v>
      </c>
      <c r="AF1" s="13" t="s">
        <v>31</v>
      </c>
      <c r="AG1" s="13" t="s">
        <v>24</v>
      </c>
      <c r="AH1" s="13" t="s">
        <v>8</v>
      </c>
      <c r="AI1" s="13" t="s">
        <v>30</v>
      </c>
      <c r="AJ1" s="13" t="s">
        <v>31</v>
      </c>
      <c r="AK1" s="13" t="s">
        <v>25</v>
      </c>
      <c r="AL1" s="13" t="s">
        <v>8</v>
      </c>
      <c r="AM1" s="13" t="s">
        <v>30</v>
      </c>
      <c r="AN1" s="13" t="s">
        <v>31</v>
      </c>
      <c r="AO1" s="13" t="s">
        <v>26</v>
      </c>
      <c r="AP1" s="13" t="s">
        <v>8</v>
      </c>
      <c r="AQ1" s="13" t="s">
        <v>30</v>
      </c>
      <c r="AR1" s="13" t="s">
        <v>31</v>
      </c>
      <c r="AS1" s="13" t="s">
        <v>27</v>
      </c>
      <c r="AT1" s="13" t="s">
        <v>8</v>
      </c>
      <c r="AU1" s="13" t="s">
        <v>30</v>
      </c>
      <c r="AV1" s="13" t="s">
        <v>31</v>
      </c>
      <c r="AW1" s="13" t="s">
        <v>28</v>
      </c>
      <c r="AX1" s="13" t="s">
        <v>8</v>
      </c>
      <c r="AY1" s="13" t="s">
        <v>30</v>
      </c>
      <c r="AZ1" s="13" t="s">
        <v>31</v>
      </c>
      <c r="BA1" s="13" t="s">
        <v>70</v>
      </c>
      <c r="BB1" s="13" t="s">
        <v>8</v>
      </c>
      <c r="BC1" s="13" t="s">
        <v>30</v>
      </c>
      <c r="BD1" s="13" t="s">
        <v>31</v>
      </c>
      <c r="BE1" s="13" t="s">
        <v>212</v>
      </c>
      <c r="BF1" s="13" t="s">
        <v>8</v>
      </c>
      <c r="BG1" s="13" t="s">
        <v>30</v>
      </c>
      <c r="BH1" s="13" t="s">
        <v>31</v>
      </c>
      <c r="BI1" s="25" t="s">
        <v>225</v>
      </c>
      <c r="BJ1" s="13" t="s">
        <v>8</v>
      </c>
      <c r="BK1" s="13" t="s">
        <v>30</v>
      </c>
      <c r="BL1" s="13" t="s">
        <v>31</v>
      </c>
      <c r="BM1" s="13" t="s">
        <v>213</v>
      </c>
      <c r="BN1" s="13" t="s">
        <v>8</v>
      </c>
      <c r="BO1" s="13" t="s">
        <v>30</v>
      </c>
      <c r="BP1" s="13" t="s">
        <v>31</v>
      </c>
    </row>
    <row r="2" spans="1:68" ht="14">
      <c r="A2" s="12"/>
      <c r="B2" s="16" t="s">
        <v>36</v>
      </c>
      <c r="C2" s="15">
        <v>230</v>
      </c>
      <c r="D2" s="13" t="s">
        <v>37</v>
      </c>
      <c r="F2" t="s">
        <v>80</v>
      </c>
      <c r="G2" s="27" t="s">
        <v>81</v>
      </c>
      <c r="H2" s="25" t="s">
        <v>82</v>
      </c>
      <c r="J2" t="s">
        <v>80</v>
      </c>
      <c r="K2" s="14" t="s">
        <v>81</v>
      </c>
      <c r="L2" s="25" t="s">
        <v>82</v>
      </c>
      <c r="N2" s="17" t="s">
        <v>63</v>
      </c>
      <c r="O2" s="14">
        <v>300</v>
      </c>
      <c r="P2" s="13" t="s">
        <v>64</v>
      </c>
      <c r="R2" t="s">
        <v>103</v>
      </c>
      <c r="S2" s="14">
        <v>21</v>
      </c>
      <c r="T2" s="22" t="s">
        <v>104</v>
      </c>
      <c r="V2" s="24" t="s">
        <v>115</v>
      </c>
      <c r="W2" s="14">
        <v>275</v>
      </c>
      <c r="X2" s="22" t="s">
        <v>116</v>
      </c>
      <c r="Z2" t="s">
        <v>80</v>
      </c>
      <c r="AA2" s="14" t="s">
        <v>81</v>
      </c>
      <c r="AB2" s="22" t="s">
        <v>82</v>
      </c>
      <c r="AD2" t="s">
        <v>80</v>
      </c>
      <c r="AE2" s="14" t="s">
        <v>81</v>
      </c>
      <c r="AF2" s="25" t="s">
        <v>82</v>
      </c>
      <c r="AH2" t="s">
        <v>80</v>
      </c>
      <c r="AI2" s="26" t="s">
        <v>81</v>
      </c>
      <c r="AJ2" s="25" t="s">
        <v>82</v>
      </c>
      <c r="AL2" t="s">
        <v>165</v>
      </c>
      <c r="AM2" s="26">
        <v>230</v>
      </c>
      <c r="AN2" s="25" t="s">
        <v>166</v>
      </c>
      <c r="AP2" t="s">
        <v>80</v>
      </c>
      <c r="AQ2" s="26" t="s">
        <v>81</v>
      </c>
      <c r="AR2" s="25" t="s">
        <v>82</v>
      </c>
      <c r="AT2" t="s">
        <v>80</v>
      </c>
      <c r="AU2" s="26" t="s">
        <v>81</v>
      </c>
      <c r="AV2" s="25" t="s">
        <v>82</v>
      </c>
      <c r="AX2" t="s">
        <v>80</v>
      </c>
      <c r="AY2" s="14" t="s">
        <v>81</v>
      </c>
      <c r="AZ2" s="18" t="s">
        <v>82</v>
      </c>
      <c r="BB2" t="s">
        <v>80</v>
      </c>
      <c r="BC2" s="14" t="s">
        <v>81</v>
      </c>
      <c r="BD2" s="19" t="s">
        <v>82</v>
      </c>
      <c r="BF2" t="s">
        <v>214</v>
      </c>
      <c r="BG2" s="26">
        <v>243.75</v>
      </c>
      <c r="BH2" s="25" t="s">
        <v>215</v>
      </c>
      <c r="BJ2" t="s">
        <v>80</v>
      </c>
      <c r="BK2" s="26" t="s">
        <v>81</v>
      </c>
      <c r="BL2" s="25" t="s">
        <v>82</v>
      </c>
      <c r="BN2" t="s">
        <v>80</v>
      </c>
      <c r="BO2" s="26" t="s">
        <v>81</v>
      </c>
      <c r="BP2" s="25" t="s">
        <v>82</v>
      </c>
    </row>
    <row r="3" spans="1:68" ht="14">
      <c r="B3" s="16" t="s">
        <v>38</v>
      </c>
      <c r="C3" s="15">
        <v>150</v>
      </c>
      <c r="D3" s="13" t="s">
        <v>39</v>
      </c>
      <c r="F3" t="s">
        <v>161</v>
      </c>
      <c r="G3" s="27">
        <v>500</v>
      </c>
      <c r="H3" s="25" t="s">
        <v>162</v>
      </c>
      <c r="J3" t="s">
        <v>163</v>
      </c>
      <c r="K3" s="14">
        <v>500</v>
      </c>
      <c r="L3" s="25" t="s">
        <v>164</v>
      </c>
      <c r="N3" s="12" t="s">
        <v>65</v>
      </c>
      <c r="O3" s="14">
        <v>310</v>
      </c>
      <c r="P3" s="13" t="s">
        <v>66</v>
      </c>
      <c r="R3" t="s">
        <v>105</v>
      </c>
      <c r="S3" s="14">
        <v>35</v>
      </c>
      <c r="T3" s="22" t="s">
        <v>106</v>
      </c>
      <c r="V3" s="24" t="s">
        <v>117</v>
      </c>
      <c r="W3" s="14">
        <v>200</v>
      </c>
      <c r="X3" s="22" t="s">
        <v>118</v>
      </c>
      <c r="Z3" t="s">
        <v>125</v>
      </c>
      <c r="AA3" s="14">
        <v>50</v>
      </c>
      <c r="AB3" s="22" t="s">
        <v>126</v>
      </c>
      <c r="AD3" t="s">
        <v>141</v>
      </c>
      <c r="AE3" s="14">
        <v>28.75</v>
      </c>
      <c r="AF3" s="25" t="s">
        <v>142</v>
      </c>
      <c r="AH3" t="s">
        <v>150</v>
      </c>
      <c r="AI3" s="26">
        <v>74</v>
      </c>
      <c r="AJ3" s="25" t="s">
        <v>148</v>
      </c>
      <c r="AL3" t="s">
        <v>167</v>
      </c>
      <c r="AM3" s="26">
        <v>245</v>
      </c>
      <c r="AN3" s="25" t="s">
        <v>168</v>
      </c>
      <c r="AP3" t="s">
        <v>199</v>
      </c>
      <c r="AQ3" s="26">
        <v>112.5</v>
      </c>
      <c r="AR3" s="25" t="s">
        <v>200</v>
      </c>
      <c r="AT3" t="s">
        <v>207</v>
      </c>
      <c r="AU3" s="26">
        <v>17.5</v>
      </c>
      <c r="AV3" s="25" t="s">
        <v>208</v>
      </c>
      <c r="AX3" s="12" t="s">
        <v>245</v>
      </c>
      <c r="AY3" s="14">
        <v>300</v>
      </c>
      <c r="AZ3" s="18" t="s">
        <v>78</v>
      </c>
      <c r="BB3" t="s">
        <v>71</v>
      </c>
      <c r="BC3" s="14">
        <v>85</v>
      </c>
      <c r="BD3" s="18" t="s">
        <v>72</v>
      </c>
      <c r="BF3" t="s">
        <v>216</v>
      </c>
      <c r="BG3" s="26">
        <v>243.75</v>
      </c>
      <c r="BH3" s="25" t="s">
        <v>217</v>
      </c>
      <c r="BJ3" t="s">
        <v>227</v>
      </c>
      <c r="BK3" s="26">
        <v>2.5</v>
      </c>
      <c r="BL3" s="25" t="s">
        <v>228</v>
      </c>
      <c r="BN3" t="s">
        <v>231</v>
      </c>
      <c r="BO3" s="26">
        <v>30</v>
      </c>
      <c r="BP3" s="25" t="s">
        <v>232</v>
      </c>
    </row>
    <row r="4" spans="1:68" ht="14">
      <c r="B4" s="16" t="s">
        <v>40</v>
      </c>
      <c r="C4" s="15">
        <v>230</v>
      </c>
      <c r="D4" s="13" t="s">
        <v>37</v>
      </c>
      <c r="G4" s="27"/>
      <c r="H4" s="25"/>
      <c r="N4" s="12" t="s">
        <v>67</v>
      </c>
      <c r="O4" s="15">
        <v>290</v>
      </c>
      <c r="P4" s="13" t="s">
        <v>68</v>
      </c>
      <c r="R4" t="s">
        <v>107</v>
      </c>
      <c r="S4" s="14">
        <v>60</v>
      </c>
      <c r="T4" s="22" t="s">
        <v>108</v>
      </c>
      <c r="V4" s="24" t="s">
        <v>119</v>
      </c>
      <c r="W4" s="14">
        <v>262</v>
      </c>
      <c r="X4" s="22" t="s">
        <v>120</v>
      </c>
      <c r="Z4" t="s">
        <v>127</v>
      </c>
      <c r="AA4" s="14">
        <v>93.75</v>
      </c>
      <c r="AB4" s="22" t="s">
        <v>128</v>
      </c>
      <c r="AD4" t="s">
        <v>143</v>
      </c>
      <c r="AE4" s="14">
        <v>29</v>
      </c>
      <c r="AF4" s="25" t="s">
        <v>144</v>
      </c>
      <c r="AH4" t="s">
        <v>151</v>
      </c>
      <c r="AI4" s="26">
        <v>74</v>
      </c>
      <c r="AJ4" s="25" t="s">
        <v>149</v>
      </c>
      <c r="AL4" t="s">
        <v>169</v>
      </c>
      <c r="AM4" s="26">
        <v>230</v>
      </c>
      <c r="AN4" s="25" t="s">
        <v>170</v>
      </c>
      <c r="AP4" t="s">
        <v>201</v>
      </c>
      <c r="AQ4" s="26">
        <v>112.5</v>
      </c>
      <c r="AR4" s="25" t="s">
        <v>202</v>
      </c>
      <c r="AT4" t="s">
        <v>209</v>
      </c>
      <c r="AU4" s="26">
        <v>17.5</v>
      </c>
      <c r="AV4" s="25" t="s">
        <v>210</v>
      </c>
      <c r="AX4" s="12" t="s">
        <v>246</v>
      </c>
      <c r="AY4" s="14">
        <v>280</v>
      </c>
      <c r="AZ4" s="18" t="s">
        <v>79</v>
      </c>
      <c r="BB4" t="s">
        <v>73</v>
      </c>
      <c r="BC4" s="14">
        <v>85</v>
      </c>
      <c r="BD4" s="18" t="s">
        <v>74</v>
      </c>
      <c r="BF4" t="s">
        <v>218</v>
      </c>
      <c r="BG4" s="26">
        <v>243.75</v>
      </c>
      <c r="BH4" s="25" t="s">
        <v>219</v>
      </c>
      <c r="BJ4" t="s">
        <v>229</v>
      </c>
      <c r="BK4" s="26">
        <v>6</v>
      </c>
      <c r="BL4" s="25" t="s">
        <v>230</v>
      </c>
      <c r="BN4" t="s">
        <v>233</v>
      </c>
      <c r="BO4" s="26">
        <v>50</v>
      </c>
      <c r="BP4" s="25" t="s">
        <v>234</v>
      </c>
    </row>
    <row r="5" spans="1:68" ht="14">
      <c r="B5" s="16" t="s">
        <v>41</v>
      </c>
      <c r="C5" s="15">
        <v>230</v>
      </c>
      <c r="D5" s="13" t="s">
        <v>42</v>
      </c>
      <c r="G5" s="27"/>
      <c r="H5" s="25"/>
      <c r="O5" s="14"/>
      <c r="P5" s="13"/>
      <c r="R5" t="s">
        <v>109</v>
      </c>
      <c r="S5" s="14">
        <v>68</v>
      </c>
      <c r="T5" s="22" t="s">
        <v>110</v>
      </c>
      <c r="V5" s="24" t="s">
        <v>121</v>
      </c>
      <c r="W5" s="14">
        <v>68</v>
      </c>
      <c r="X5" s="22" t="s">
        <v>122</v>
      </c>
      <c r="Z5" t="s">
        <v>129</v>
      </c>
      <c r="AA5" s="14">
        <v>93.75</v>
      </c>
      <c r="AB5" s="22" t="s">
        <v>130</v>
      </c>
      <c r="AD5" t="s">
        <v>145</v>
      </c>
      <c r="AE5" s="14">
        <v>28</v>
      </c>
      <c r="AF5" s="25" t="s">
        <v>146</v>
      </c>
      <c r="AH5" t="s">
        <v>157</v>
      </c>
      <c r="AI5" s="26">
        <v>42.5</v>
      </c>
      <c r="AJ5" s="25" t="s">
        <v>152</v>
      </c>
      <c r="AL5" t="s">
        <v>171</v>
      </c>
      <c r="AM5" s="26">
        <v>230</v>
      </c>
      <c r="AN5" s="25" t="s">
        <v>172</v>
      </c>
      <c r="AP5" t="s">
        <v>203</v>
      </c>
      <c r="AQ5" s="26">
        <v>112.5</v>
      </c>
      <c r="AR5" s="25" t="s">
        <v>204</v>
      </c>
      <c r="AT5" t="s">
        <v>211</v>
      </c>
      <c r="AU5" s="26">
        <v>18.75</v>
      </c>
      <c r="AV5" s="25">
        <v>81625</v>
      </c>
      <c r="AX5" s="12" t="s">
        <v>247</v>
      </c>
      <c r="AY5" s="14">
        <v>280</v>
      </c>
      <c r="AZ5" s="18" t="s">
        <v>83</v>
      </c>
      <c r="BB5" t="s">
        <v>76</v>
      </c>
      <c r="BC5" s="14">
        <v>85</v>
      </c>
      <c r="BD5" s="18" t="s">
        <v>75</v>
      </c>
      <c r="BF5" t="s">
        <v>220</v>
      </c>
      <c r="BG5" s="26">
        <v>243.75</v>
      </c>
      <c r="BH5" s="25" t="s">
        <v>223</v>
      </c>
      <c r="BJ5" t="s">
        <v>237</v>
      </c>
      <c r="BK5" s="26">
        <v>15</v>
      </c>
      <c r="BL5" s="25" t="s">
        <v>238</v>
      </c>
      <c r="BN5" t="s">
        <v>235</v>
      </c>
      <c r="BO5" s="26">
        <v>52</v>
      </c>
      <c r="BP5" s="25" t="s">
        <v>236</v>
      </c>
    </row>
    <row r="6" spans="1:68" ht="14">
      <c r="B6" s="16" t="s">
        <v>43</v>
      </c>
      <c r="C6" s="15">
        <v>230</v>
      </c>
      <c r="D6" s="13" t="s">
        <v>44</v>
      </c>
      <c r="G6" s="27"/>
      <c r="H6" s="25"/>
      <c r="O6" s="14"/>
      <c r="P6" s="13"/>
      <c r="R6" t="s">
        <v>111</v>
      </c>
      <c r="S6" s="14">
        <v>37.5</v>
      </c>
      <c r="T6" s="22" t="s">
        <v>112</v>
      </c>
      <c r="V6" s="24" t="s">
        <v>123</v>
      </c>
      <c r="W6" s="14">
        <v>63.75</v>
      </c>
      <c r="X6" s="22" t="s">
        <v>124</v>
      </c>
      <c r="Z6" t="s">
        <v>131</v>
      </c>
      <c r="AA6" s="14">
        <v>142.5</v>
      </c>
      <c r="AB6" s="22" t="s">
        <v>132</v>
      </c>
      <c r="AD6" t="s">
        <v>147</v>
      </c>
      <c r="AE6" s="14">
        <v>30</v>
      </c>
      <c r="AF6" s="25" t="s">
        <v>144</v>
      </c>
      <c r="AH6" t="s">
        <v>156</v>
      </c>
      <c r="AI6" s="26">
        <v>42.5</v>
      </c>
      <c r="AJ6" s="25" t="s">
        <v>153</v>
      </c>
      <c r="AL6" t="s">
        <v>175</v>
      </c>
      <c r="AM6" s="26">
        <v>170</v>
      </c>
      <c r="AN6" s="25" t="s">
        <v>173</v>
      </c>
      <c r="AP6" t="s">
        <v>205</v>
      </c>
      <c r="AQ6" s="26">
        <v>112.5</v>
      </c>
      <c r="AR6" s="25" t="s">
        <v>206</v>
      </c>
      <c r="AU6" s="26"/>
      <c r="AV6" s="25"/>
      <c r="AX6" s="12" t="s">
        <v>248</v>
      </c>
      <c r="AY6" s="15">
        <v>315</v>
      </c>
      <c r="AZ6" s="18" t="s">
        <v>84</v>
      </c>
      <c r="BB6" t="s">
        <v>95</v>
      </c>
      <c r="BC6" s="14">
        <v>133.43</v>
      </c>
      <c r="BD6" s="21" t="s">
        <v>96</v>
      </c>
      <c r="BF6" t="s">
        <v>221</v>
      </c>
      <c r="BG6" s="26">
        <v>243.75</v>
      </c>
      <c r="BH6" s="25" t="s">
        <v>223</v>
      </c>
      <c r="BJ6" t="s">
        <v>241</v>
      </c>
      <c r="BK6" s="26">
        <v>14</v>
      </c>
      <c r="BL6" s="25" t="s">
        <v>242</v>
      </c>
      <c r="BN6" t="s">
        <v>239</v>
      </c>
      <c r="BO6" s="26">
        <v>15</v>
      </c>
      <c r="BP6" s="25" t="s">
        <v>240</v>
      </c>
    </row>
    <row r="7" spans="1:68">
      <c r="B7" s="16" t="s">
        <v>45</v>
      </c>
      <c r="C7" s="15">
        <v>390</v>
      </c>
      <c r="D7" s="13" t="s">
        <v>46</v>
      </c>
      <c r="G7" s="27"/>
      <c r="H7" s="25"/>
      <c r="O7" s="14"/>
      <c r="P7" s="13"/>
      <c r="R7" t="s">
        <v>113</v>
      </c>
      <c r="S7" s="14">
        <v>75</v>
      </c>
      <c r="T7" s="22" t="s">
        <v>114</v>
      </c>
      <c r="V7" s="24"/>
      <c r="W7" s="14"/>
      <c r="X7" s="22"/>
      <c r="Z7" t="s">
        <v>133</v>
      </c>
      <c r="AA7" s="14">
        <v>137.5</v>
      </c>
      <c r="AB7" s="22" t="s">
        <v>134</v>
      </c>
      <c r="AD7" t="s">
        <v>197</v>
      </c>
      <c r="AE7" s="14">
        <v>250</v>
      </c>
      <c r="AF7" s="25" t="s">
        <v>196</v>
      </c>
      <c r="AH7" t="s">
        <v>158</v>
      </c>
      <c r="AI7" s="26">
        <v>42.5</v>
      </c>
      <c r="AJ7" s="25" t="s">
        <v>159</v>
      </c>
      <c r="AL7" t="s">
        <v>174</v>
      </c>
      <c r="AM7" s="26">
        <v>170</v>
      </c>
      <c r="AN7" s="25" t="s">
        <v>176</v>
      </c>
      <c r="AP7" s="12" t="s">
        <v>258</v>
      </c>
      <c r="AQ7" s="52">
        <v>112.5</v>
      </c>
      <c r="AR7" s="13" t="s">
        <v>259</v>
      </c>
      <c r="AU7" s="26"/>
      <c r="AV7" s="25"/>
      <c r="AX7" s="12" t="s">
        <v>249</v>
      </c>
      <c r="AY7" s="15">
        <v>315</v>
      </c>
      <c r="AZ7" s="18" t="s">
        <v>85</v>
      </c>
      <c r="BB7" t="s">
        <v>97</v>
      </c>
      <c r="BC7" s="14">
        <v>48.8</v>
      </c>
      <c r="BD7" s="21" t="s">
        <v>98</v>
      </c>
      <c r="BF7" t="s">
        <v>222</v>
      </c>
      <c r="BG7" s="26">
        <v>243.75</v>
      </c>
      <c r="BH7" s="25" t="s">
        <v>224</v>
      </c>
      <c r="BK7" s="26"/>
      <c r="BL7" s="25"/>
      <c r="BO7" s="26"/>
      <c r="BP7" s="25"/>
    </row>
    <row r="8" spans="1:68">
      <c r="B8" s="16" t="s">
        <v>47</v>
      </c>
      <c r="C8" s="15">
        <v>230</v>
      </c>
      <c r="D8" s="13" t="s">
        <v>48</v>
      </c>
      <c r="G8" s="27"/>
      <c r="H8" s="25"/>
      <c r="O8" s="14"/>
      <c r="P8" s="13"/>
      <c r="S8" s="14"/>
      <c r="T8" s="22"/>
      <c r="V8" s="24"/>
      <c r="W8" s="14"/>
      <c r="X8" s="22"/>
      <c r="Z8" t="s">
        <v>135</v>
      </c>
      <c r="AA8" s="14">
        <v>120</v>
      </c>
      <c r="AB8" s="22" t="s">
        <v>136</v>
      </c>
      <c r="AE8" s="14"/>
      <c r="AF8" s="25"/>
      <c r="AH8" t="s">
        <v>154</v>
      </c>
      <c r="AI8" s="26">
        <v>42</v>
      </c>
      <c r="AJ8" s="25" t="s">
        <v>155</v>
      </c>
      <c r="AL8" t="s">
        <v>177</v>
      </c>
      <c r="AM8" s="26">
        <v>186.5</v>
      </c>
      <c r="AN8" s="25" t="s">
        <v>178</v>
      </c>
      <c r="AP8" s="12" t="s">
        <v>260</v>
      </c>
      <c r="AQ8" s="52">
        <v>112.5</v>
      </c>
      <c r="AR8" s="13" t="s">
        <v>261</v>
      </c>
      <c r="AU8" s="26"/>
      <c r="AV8" s="25"/>
      <c r="AX8" s="12" t="s">
        <v>250</v>
      </c>
      <c r="AY8" s="15">
        <v>335</v>
      </c>
      <c r="AZ8" s="18" t="s">
        <v>86</v>
      </c>
      <c r="BB8" t="s">
        <v>99</v>
      </c>
      <c r="BC8" s="14">
        <v>45</v>
      </c>
      <c r="BD8" s="21" t="s">
        <v>100</v>
      </c>
      <c r="BG8" s="26"/>
      <c r="BH8" s="25"/>
      <c r="BK8" s="26"/>
      <c r="BL8" s="25"/>
      <c r="BO8" s="26"/>
      <c r="BP8" s="25"/>
    </row>
    <row r="9" spans="1:68">
      <c r="B9" s="16" t="s">
        <v>52</v>
      </c>
      <c r="C9" s="15">
        <v>230</v>
      </c>
      <c r="D9" s="13" t="s">
        <v>49</v>
      </c>
      <c r="G9" s="27"/>
      <c r="H9" s="25"/>
      <c r="O9" s="14"/>
      <c r="P9" s="13"/>
      <c r="S9" s="14"/>
      <c r="T9" s="22"/>
      <c r="V9" s="24"/>
      <c r="W9" s="14"/>
      <c r="X9" s="22"/>
      <c r="Z9" t="s">
        <v>137</v>
      </c>
      <c r="AA9" s="14">
        <v>255</v>
      </c>
      <c r="AB9" s="22" t="s">
        <v>138</v>
      </c>
      <c r="AE9" s="14"/>
      <c r="AF9" s="25"/>
      <c r="AI9" s="26"/>
      <c r="AJ9" s="25"/>
      <c r="AL9" t="s">
        <v>179</v>
      </c>
      <c r="AM9" s="26">
        <v>332</v>
      </c>
      <c r="AN9" s="25" t="s">
        <v>180</v>
      </c>
      <c r="AP9" s="12" t="s">
        <v>262</v>
      </c>
      <c r="AQ9" s="52">
        <v>112.5</v>
      </c>
      <c r="AR9" s="13" t="s">
        <v>263</v>
      </c>
      <c r="AU9" s="26"/>
      <c r="AV9" s="25"/>
      <c r="AX9" s="12" t="s">
        <v>243</v>
      </c>
      <c r="AY9" s="15">
        <v>280</v>
      </c>
      <c r="AZ9" s="18" t="s">
        <v>87</v>
      </c>
      <c r="BB9" t="s">
        <v>102</v>
      </c>
      <c r="BC9" s="14">
        <v>40</v>
      </c>
      <c r="BD9" s="22" t="s">
        <v>101</v>
      </c>
      <c r="BG9" s="26"/>
      <c r="BH9" s="25"/>
      <c r="BK9" s="26"/>
      <c r="BL9" s="25"/>
      <c r="BO9" s="26"/>
      <c r="BP9" s="25"/>
    </row>
    <row r="10" spans="1:68">
      <c r="B10" s="16" t="s">
        <v>51</v>
      </c>
      <c r="C10" s="15">
        <v>230</v>
      </c>
      <c r="D10" s="13" t="s">
        <v>50</v>
      </c>
      <c r="O10" s="14"/>
      <c r="P10" s="13"/>
      <c r="S10" s="14"/>
      <c r="T10" s="22"/>
      <c r="V10" s="24"/>
      <c r="W10" s="14"/>
      <c r="X10" s="22"/>
      <c r="Z10" t="s">
        <v>139</v>
      </c>
      <c r="AA10" s="14">
        <v>80</v>
      </c>
      <c r="AB10" s="22" t="s">
        <v>140</v>
      </c>
      <c r="AE10" s="14"/>
      <c r="AF10" s="25"/>
      <c r="AI10" s="26"/>
      <c r="AJ10" s="25"/>
      <c r="AL10" t="s">
        <v>181</v>
      </c>
      <c r="AM10" s="26">
        <v>330</v>
      </c>
      <c r="AN10" s="25" t="s">
        <v>182</v>
      </c>
      <c r="AQ10" s="26"/>
      <c r="AR10" s="25"/>
      <c r="AU10" s="26"/>
      <c r="AV10" s="25"/>
      <c r="AX10" s="12" t="s">
        <v>244</v>
      </c>
      <c r="AY10" s="15">
        <v>315</v>
      </c>
      <c r="AZ10" s="18" t="s">
        <v>88</v>
      </c>
      <c r="BC10" s="14"/>
      <c r="BD10" s="18"/>
      <c r="BG10" s="26"/>
      <c r="BH10" s="25"/>
      <c r="BK10" s="26"/>
      <c r="BL10" s="25"/>
      <c r="BO10" s="26"/>
      <c r="BP10" s="25"/>
    </row>
    <row r="11" spans="1:68">
      <c r="B11" s="16" t="s">
        <v>53</v>
      </c>
      <c r="C11" s="15">
        <v>240</v>
      </c>
      <c r="D11" s="13" t="s">
        <v>54</v>
      </c>
      <c r="O11" s="14"/>
      <c r="P11" s="13"/>
      <c r="S11" s="14"/>
      <c r="T11" s="22"/>
      <c r="V11" s="24"/>
      <c r="W11" s="14"/>
      <c r="X11" s="22"/>
      <c r="Z11" t="s">
        <v>195</v>
      </c>
      <c r="AA11" s="14">
        <v>332.5</v>
      </c>
      <c r="AB11" s="22" t="s">
        <v>196</v>
      </c>
      <c r="AE11" s="14"/>
      <c r="AF11" s="25"/>
      <c r="AI11" s="26"/>
      <c r="AJ11" s="25"/>
      <c r="AL11" t="s">
        <v>183</v>
      </c>
      <c r="AM11" s="26">
        <v>330</v>
      </c>
      <c r="AN11" s="25" t="s">
        <v>184</v>
      </c>
      <c r="AQ11" s="26"/>
      <c r="AR11" s="25"/>
      <c r="AU11" s="26"/>
      <c r="AV11" s="25"/>
      <c r="AX11" s="12" t="s">
        <v>251</v>
      </c>
      <c r="AY11" s="15">
        <v>315</v>
      </c>
      <c r="AZ11" s="18" t="s">
        <v>89</v>
      </c>
      <c r="BC11" s="14"/>
      <c r="BD11" s="18"/>
      <c r="BG11" s="26"/>
      <c r="BH11" s="25"/>
      <c r="BK11" s="26"/>
      <c r="BL11" s="25"/>
      <c r="BO11" s="26"/>
      <c r="BP11" s="25"/>
    </row>
    <row r="12" spans="1:68">
      <c r="B12" s="16" t="s">
        <v>55</v>
      </c>
      <c r="C12" s="15">
        <v>240</v>
      </c>
      <c r="D12" s="13" t="s">
        <v>56</v>
      </c>
      <c r="O12" s="14"/>
      <c r="P12" s="13"/>
      <c r="S12" s="14"/>
      <c r="T12" s="22"/>
      <c r="V12" s="24"/>
      <c r="W12" s="14"/>
      <c r="X12" s="22"/>
      <c r="AA12" s="14"/>
      <c r="AB12" s="22"/>
      <c r="AE12" s="14"/>
      <c r="AF12" s="25"/>
      <c r="AI12" s="26"/>
      <c r="AJ12" s="25"/>
      <c r="AL12" t="s">
        <v>185</v>
      </c>
      <c r="AM12" s="26">
        <v>48.5</v>
      </c>
      <c r="AN12" s="25" t="s">
        <v>186</v>
      </c>
      <c r="AQ12" s="26"/>
      <c r="AR12" s="25"/>
      <c r="AU12" s="26"/>
      <c r="AV12" s="25"/>
      <c r="AX12" s="12" t="s">
        <v>252</v>
      </c>
      <c r="AY12" s="15">
        <v>335</v>
      </c>
      <c r="AZ12" s="20" t="s">
        <v>90</v>
      </c>
      <c r="BC12" s="14"/>
      <c r="BD12" s="18"/>
      <c r="BG12" s="26"/>
      <c r="BH12" s="25"/>
      <c r="BK12" s="26"/>
      <c r="BL12" s="25"/>
      <c r="BO12" s="26"/>
      <c r="BP12" s="25"/>
    </row>
    <row r="13" spans="1:68">
      <c r="B13" s="16" t="s">
        <v>57</v>
      </c>
      <c r="C13" s="15">
        <v>240</v>
      </c>
      <c r="D13" s="13" t="s">
        <v>58</v>
      </c>
      <c r="O13" s="14"/>
      <c r="P13" s="13"/>
      <c r="S13" s="14"/>
      <c r="T13" s="22"/>
      <c r="V13" s="24"/>
      <c r="W13" s="14"/>
      <c r="X13" s="22"/>
      <c r="AA13" s="14"/>
      <c r="AB13" s="22"/>
      <c r="AE13" s="14"/>
      <c r="AF13" s="25"/>
      <c r="AI13" s="26"/>
      <c r="AJ13" s="25"/>
      <c r="AL13" t="s">
        <v>187</v>
      </c>
      <c r="AM13" s="26">
        <v>48.5</v>
      </c>
      <c r="AN13" s="25" t="s">
        <v>188</v>
      </c>
      <c r="AQ13" s="26"/>
      <c r="AR13" s="25"/>
      <c r="AU13" s="26"/>
      <c r="AV13" s="25"/>
      <c r="AX13" s="12" t="s">
        <v>253</v>
      </c>
      <c r="AY13" s="15">
        <v>335</v>
      </c>
      <c r="AZ13" s="18" t="s">
        <v>91</v>
      </c>
      <c r="BC13" s="14"/>
      <c r="BD13" s="18"/>
      <c r="BG13" s="26"/>
      <c r="BH13" s="25"/>
      <c r="BK13" s="26"/>
      <c r="BL13" s="25"/>
      <c r="BO13" s="26"/>
      <c r="BP13" s="25"/>
    </row>
    <row r="14" spans="1:68">
      <c r="B14" s="16" t="s">
        <v>59</v>
      </c>
      <c r="C14" s="15">
        <v>293</v>
      </c>
      <c r="D14" s="13" t="s">
        <v>60</v>
      </c>
      <c r="O14" s="14"/>
      <c r="P14" s="13"/>
      <c r="S14" s="14"/>
      <c r="T14" s="22"/>
      <c r="V14" s="24"/>
      <c r="W14" s="14"/>
      <c r="X14" s="22"/>
      <c r="AA14" s="14"/>
      <c r="AB14" s="22"/>
      <c r="AE14" s="14"/>
      <c r="AF14" s="25"/>
      <c r="AI14" s="26"/>
      <c r="AJ14" s="25"/>
      <c r="AL14" t="s">
        <v>189</v>
      </c>
      <c r="AM14" s="26">
        <v>380</v>
      </c>
      <c r="AN14" s="25" t="s">
        <v>190</v>
      </c>
      <c r="AQ14" s="26"/>
      <c r="AR14" s="25"/>
      <c r="AU14" s="26"/>
      <c r="AV14" s="25"/>
      <c r="AX14" s="12" t="s">
        <v>254</v>
      </c>
      <c r="AY14" s="15">
        <v>335</v>
      </c>
      <c r="AZ14" s="18" t="s">
        <v>92</v>
      </c>
      <c r="BC14" s="14"/>
      <c r="BD14" s="18"/>
      <c r="BG14" s="26"/>
      <c r="BH14" s="25"/>
      <c r="BK14" s="26"/>
      <c r="BL14" s="25"/>
      <c r="BO14" s="26"/>
      <c r="BP14" s="25"/>
    </row>
    <row r="15" spans="1:68">
      <c r="B15" s="14"/>
      <c r="C15" s="15"/>
      <c r="D15" s="13"/>
      <c r="O15" s="14"/>
      <c r="P15" s="13"/>
      <c r="S15" s="14"/>
      <c r="T15" s="22"/>
      <c r="V15" s="24"/>
      <c r="W15" s="14"/>
      <c r="X15" s="22"/>
      <c r="AA15" s="14"/>
      <c r="AB15" s="22"/>
      <c r="AE15" s="14"/>
      <c r="AF15" s="25"/>
      <c r="AI15" s="26"/>
      <c r="AJ15" s="25"/>
      <c r="AL15" t="s">
        <v>194</v>
      </c>
      <c r="AM15" s="26">
        <v>500</v>
      </c>
      <c r="AN15" s="25" t="s">
        <v>191</v>
      </c>
      <c r="AQ15" s="26"/>
      <c r="AR15" s="25"/>
      <c r="AU15" s="26"/>
      <c r="AV15" s="25"/>
      <c r="AX15" s="12" t="s">
        <v>255</v>
      </c>
      <c r="AY15" s="15">
        <v>325</v>
      </c>
      <c r="AZ15" s="18" t="s">
        <v>77</v>
      </c>
      <c r="BC15" s="14"/>
      <c r="BD15" s="18"/>
      <c r="BG15" s="26"/>
      <c r="BH15" s="25"/>
      <c r="BK15" s="26"/>
      <c r="BL15" s="25"/>
      <c r="BO15" s="26"/>
      <c r="BP15" s="25"/>
    </row>
    <row r="16" spans="1:68">
      <c r="B16" s="14"/>
      <c r="C16" s="15"/>
      <c r="D16" s="13"/>
      <c r="O16" s="14"/>
      <c r="P16" s="13"/>
      <c r="S16" s="14"/>
      <c r="T16" s="22"/>
      <c r="V16" s="24"/>
      <c r="W16" s="14"/>
      <c r="X16" s="22"/>
      <c r="AA16" s="14"/>
      <c r="AB16" s="22"/>
      <c r="AE16" s="14"/>
      <c r="AF16" s="25"/>
      <c r="AI16" s="26"/>
      <c r="AJ16" s="25"/>
      <c r="AL16" t="s">
        <v>193</v>
      </c>
      <c r="AM16" s="26">
        <v>525</v>
      </c>
      <c r="AN16" s="25" t="s">
        <v>192</v>
      </c>
      <c r="AQ16" s="26"/>
      <c r="AR16" s="25"/>
      <c r="AU16" s="26"/>
      <c r="AV16" s="25"/>
      <c r="AX16" s="12" t="s">
        <v>256</v>
      </c>
      <c r="AY16" s="15">
        <v>315</v>
      </c>
      <c r="AZ16" s="18" t="s">
        <v>93</v>
      </c>
      <c r="BC16" s="14"/>
      <c r="BD16" s="18"/>
      <c r="BG16" s="26"/>
      <c r="BH16" s="25"/>
      <c r="BK16" s="26"/>
      <c r="BL16" s="25"/>
      <c r="BO16" s="26"/>
      <c r="BP16" s="25"/>
    </row>
    <row r="17" spans="2:68">
      <c r="B17" s="14"/>
      <c r="C17" s="15"/>
      <c r="D17" s="13"/>
      <c r="O17" s="14"/>
      <c r="P17" s="13"/>
      <c r="S17" s="14"/>
      <c r="T17" s="22"/>
      <c r="V17" s="24"/>
      <c r="W17" s="14"/>
      <c r="X17" s="22"/>
      <c r="AA17" s="14"/>
      <c r="AB17" s="22"/>
      <c r="AE17" s="14"/>
      <c r="AF17" s="25"/>
      <c r="AI17" s="26"/>
      <c r="AJ17" s="25"/>
      <c r="AL17" t="s">
        <v>198</v>
      </c>
      <c r="AM17" s="26">
        <v>437.5</v>
      </c>
      <c r="AN17" s="25" t="s">
        <v>196</v>
      </c>
      <c r="AQ17" s="26"/>
      <c r="AR17" s="25"/>
      <c r="AU17" s="26"/>
      <c r="AX17" s="12" t="s">
        <v>257</v>
      </c>
      <c r="AY17" s="15">
        <v>315</v>
      </c>
      <c r="AZ17" s="18" t="s">
        <v>94</v>
      </c>
      <c r="BC17" s="14"/>
      <c r="BD17" s="18"/>
      <c r="BG17" s="26"/>
      <c r="BH17" s="25"/>
      <c r="BK17" s="26"/>
      <c r="BL17" s="25"/>
      <c r="BO17" s="26"/>
      <c r="BP17" s="25"/>
    </row>
    <row r="18" spans="2:68">
      <c r="B18" s="14"/>
      <c r="C18" s="15"/>
      <c r="D18" s="13"/>
      <c r="O18" s="14"/>
      <c r="P18" s="13"/>
      <c r="S18" s="14"/>
      <c r="T18" s="22"/>
      <c r="V18" s="24"/>
      <c r="W18" s="14"/>
      <c r="X18" s="22"/>
      <c r="AA18" s="14"/>
      <c r="AB18" s="22"/>
      <c r="AE18" s="14"/>
      <c r="AF18" s="25"/>
      <c r="AI18" s="26"/>
      <c r="AJ18" s="25"/>
      <c r="AM18" s="26"/>
      <c r="AN18" s="25"/>
      <c r="AQ18" s="26"/>
      <c r="AR18" s="25"/>
      <c r="AU18" s="26"/>
      <c r="AY18" s="14"/>
      <c r="AZ18" s="18"/>
      <c r="BC18" s="14"/>
      <c r="BD18" s="18"/>
      <c r="BG18" s="26"/>
      <c r="BH18" s="25"/>
      <c r="BK18" s="26"/>
      <c r="BL18" s="25"/>
      <c r="BO18" s="26"/>
      <c r="BP18" s="25"/>
    </row>
    <row r="19" spans="2:68">
      <c r="B19" s="14"/>
      <c r="C19" s="15"/>
      <c r="D19" s="13"/>
      <c r="O19" s="14"/>
      <c r="P19" s="13"/>
      <c r="S19" s="14"/>
      <c r="T19" s="22"/>
      <c r="V19" s="24"/>
      <c r="W19" s="14"/>
      <c r="X19" s="22"/>
      <c r="AA19" s="14"/>
      <c r="AB19" s="22"/>
      <c r="AE19" s="14"/>
      <c r="AF19" s="25"/>
      <c r="AI19" s="26"/>
      <c r="AJ19" s="25"/>
      <c r="AM19" s="26"/>
      <c r="AN19" s="25"/>
      <c r="AQ19" s="26"/>
      <c r="AR19" s="25"/>
      <c r="AU19" s="26"/>
      <c r="AY19" s="14"/>
      <c r="AZ19" s="18"/>
      <c r="BC19" s="14"/>
      <c r="BD19" s="18"/>
      <c r="BG19" s="26"/>
      <c r="BH19" s="25"/>
      <c r="BK19" s="26"/>
      <c r="BL19" s="25"/>
      <c r="BO19" s="26"/>
      <c r="BP19" s="25"/>
    </row>
    <row r="20" spans="2:68">
      <c r="B20" s="14"/>
      <c r="C20" s="15"/>
      <c r="D20" s="13"/>
      <c r="O20" s="14"/>
      <c r="P20" s="13"/>
      <c r="S20" s="14"/>
      <c r="T20" s="22"/>
      <c r="V20" s="24"/>
      <c r="W20" s="14"/>
      <c r="X20" s="22"/>
      <c r="AA20" s="14"/>
      <c r="AB20" s="22"/>
      <c r="AE20" s="14"/>
      <c r="AF20" s="25"/>
      <c r="AI20" s="26"/>
      <c r="AJ20" s="25"/>
      <c r="AM20" s="26"/>
      <c r="AN20" s="25"/>
      <c r="AQ20" s="26"/>
      <c r="AR20" s="25"/>
      <c r="AY20" s="14"/>
      <c r="AZ20" s="18"/>
      <c r="BC20" s="14"/>
      <c r="BD20" s="18"/>
      <c r="BG20" s="26"/>
      <c r="BH20" s="25"/>
      <c r="BK20" s="26"/>
      <c r="BL20" s="25"/>
      <c r="BO20" s="26"/>
      <c r="BP20" s="25"/>
    </row>
    <row r="21" spans="2:68">
      <c r="B21" s="14"/>
      <c r="C21" s="15"/>
      <c r="D21" s="13"/>
      <c r="O21" s="14"/>
      <c r="P21" s="13"/>
      <c r="S21" s="14"/>
      <c r="T21" s="22"/>
      <c r="V21" s="24"/>
      <c r="W21" s="14"/>
      <c r="X21" s="22"/>
      <c r="AA21" s="14"/>
      <c r="AB21" s="22"/>
      <c r="AE21" s="14"/>
      <c r="AF21" s="25"/>
      <c r="AI21" s="26"/>
      <c r="AJ21" s="25"/>
      <c r="AM21" s="26"/>
      <c r="AN21" s="25"/>
      <c r="AQ21" s="26"/>
      <c r="AR21" s="25"/>
      <c r="AY21" s="14"/>
      <c r="AZ21" s="18"/>
      <c r="BC21" s="14"/>
      <c r="BD21" s="18"/>
      <c r="BG21" s="26"/>
      <c r="BK21" s="26"/>
      <c r="BL21" s="25"/>
      <c r="BO21" s="26"/>
      <c r="BP21" s="25"/>
    </row>
    <row r="22" spans="2:68">
      <c r="B22" s="14"/>
      <c r="C22" s="15"/>
      <c r="D22" s="13"/>
      <c r="O22" s="14"/>
      <c r="P22" s="13"/>
      <c r="S22" s="14"/>
      <c r="T22" s="22"/>
      <c r="V22" s="24"/>
      <c r="W22" s="14"/>
      <c r="X22" s="22"/>
      <c r="AA22" s="14"/>
      <c r="AB22" s="22"/>
      <c r="AE22" s="14"/>
      <c r="AF22" s="25"/>
      <c r="AI22" s="26"/>
      <c r="AJ22" s="25"/>
      <c r="AM22" s="26"/>
      <c r="AN22" s="25"/>
      <c r="AY22" s="14"/>
      <c r="AZ22" s="18"/>
      <c r="BC22" s="14"/>
      <c r="BD22" s="18"/>
      <c r="BG22" s="26"/>
      <c r="BK22" s="26"/>
      <c r="BO22" s="26"/>
      <c r="BP22" s="25"/>
    </row>
    <row r="23" spans="2:68">
      <c r="B23" s="14"/>
      <c r="C23" s="15"/>
      <c r="D23" s="13"/>
      <c r="O23" s="14"/>
      <c r="P23" s="13"/>
      <c r="S23" s="14"/>
      <c r="T23" s="22"/>
      <c r="V23" s="24"/>
      <c r="W23" s="14"/>
      <c r="X23" s="22"/>
      <c r="AA23" s="14"/>
      <c r="AB23" s="22"/>
      <c r="AE23" s="14"/>
      <c r="AF23" s="25"/>
      <c r="AI23" s="26"/>
      <c r="AJ23" s="25"/>
      <c r="AM23" s="26"/>
      <c r="AN23" s="25"/>
      <c r="AY23" s="14"/>
      <c r="AZ23" s="18"/>
      <c r="BC23" s="14"/>
      <c r="BD23" s="18"/>
      <c r="BK23" s="26"/>
      <c r="BO23" s="26"/>
      <c r="BP23" s="25"/>
    </row>
    <row r="24" spans="2:68">
      <c r="B24" s="14"/>
      <c r="C24" s="15"/>
      <c r="D24" s="13"/>
      <c r="O24" s="14"/>
      <c r="P24" s="13"/>
      <c r="S24" s="14"/>
      <c r="T24" s="22"/>
      <c r="V24" s="24"/>
      <c r="W24" s="14"/>
      <c r="X24" s="22"/>
      <c r="AA24" s="14"/>
      <c r="AB24" s="22"/>
      <c r="AE24" s="14"/>
      <c r="AF24" s="25"/>
      <c r="AI24" s="26"/>
      <c r="AJ24" s="25"/>
      <c r="AM24" s="26"/>
      <c r="AN24" s="25"/>
      <c r="AY24" s="14"/>
      <c r="AZ24" s="18"/>
      <c r="BC24" s="14"/>
      <c r="BD24" s="18"/>
      <c r="BK24" s="26"/>
      <c r="BO24" s="26"/>
      <c r="BP24" s="25"/>
    </row>
    <row r="25" spans="2:68">
      <c r="B25" s="14"/>
      <c r="C25" s="15"/>
      <c r="D25" s="13"/>
      <c r="O25" s="14"/>
      <c r="P25" s="13"/>
      <c r="S25" s="14"/>
      <c r="T25" s="22"/>
      <c r="V25" s="24"/>
      <c r="W25" s="14"/>
      <c r="X25" s="22"/>
      <c r="AA25" s="14"/>
      <c r="AB25" s="22"/>
      <c r="AE25" s="14"/>
      <c r="AF25" s="25"/>
      <c r="AI25" s="26"/>
      <c r="AJ25" s="25"/>
      <c r="AM25" s="26"/>
      <c r="AN25" s="25"/>
      <c r="AY25" s="14"/>
      <c r="AZ25" s="18"/>
      <c r="BC25" s="14"/>
      <c r="BD25" s="18"/>
      <c r="BK25" s="26"/>
      <c r="BO25" s="26"/>
      <c r="BP25" s="25"/>
    </row>
    <row r="26" spans="2:68">
      <c r="B26" s="14"/>
      <c r="C26" s="15"/>
      <c r="D26" s="13"/>
      <c r="O26" s="14"/>
      <c r="P26" s="13"/>
      <c r="S26" s="14"/>
      <c r="T26" s="22"/>
      <c r="V26" s="24"/>
      <c r="W26" s="14"/>
      <c r="X26" s="22"/>
      <c r="AA26" s="14"/>
      <c r="AB26" s="22"/>
      <c r="AE26" s="14"/>
      <c r="AF26" s="25"/>
      <c r="AI26" s="26"/>
      <c r="AJ26" s="25"/>
      <c r="AM26" s="26"/>
      <c r="AN26" s="25"/>
      <c r="AY26" s="14"/>
      <c r="AZ26" s="18"/>
      <c r="BC26" s="14"/>
      <c r="BD26" s="18"/>
      <c r="BK26" s="26"/>
      <c r="BO26" s="26"/>
      <c r="BP26" s="25"/>
    </row>
    <row r="27" spans="2:68">
      <c r="B27" s="14"/>
      <c r="C27" s="15"/>
      <c r="D27" s="13"/>
      <c r="O27" s="14"/>
      <c r="P27" s="13"/>
      <c r="S27" s="14"/>
      <c r="T27" s="22"/>
      <c r="V27" s="24"/>
      <c r="W27" s="14"/>
      <c r="X27" s="22"/>
      <c r="AA27" s="14"/>
      <c r="AB27" s="22"/>
      <c r="AE27" s="14"/>
      <c r="AF27" s="25"/>
      <c r="AI27" s="26"/>
      <c r="AJ27" s="25"/>
      <c r="AM27" s="26"/>
      <c r="AN27" s="25"/>
      <c r="AY27" s="14"/>
      <c r="AZ27" s="18"/>
      <c r="BC27" s="14"/>
      <c r="BD27" s="18"/>
      <c r="BK27" s="26"/>
      <c r="BP27" s="25"/>
    </row>
    <row r="28" spans="2:68">
      <c r="B28" s="14"/>
      <c r="C28" s="15"/>
      <c r="D28" s="13"/>
      <c r="O28" s="14"/>
      <c r="P28" s="13"/>
      <c r="S28" s="14"/>
      <c r="T28" s="22"/>
      <c r="V28" s="24"/>
      <c r="W28" s="14"/>
      <c r="X28" s="22"/>
      <c r="AA28" s="14"/>
      <c r="AB28" s="22"/>
      <c r="AE28" s="14"/>
      <c r="AF28" s="25"/>
      <c r="AI28" s="26"/>
      <c r="AJ28" s="25"/>
      <c r="AM28" s="26"/>
      <c r="AN28" s="25"/>
      <c r="AY28" s="14"/>
      <c r="AZ28" s="18"/>
      <c r="BC28" s="14"/>
      <c r="BD28" s="18"/>
      <c r="BP28" s="25"/>
    </row>
    <row r="29" spans="2:68">
      <c r="B29" s="14"/>
      <c r="C29" s="15"/>
      <c r="D29" s="13"/>
      <c r="O29" s="14"/>
      <c r="P29" s="13"/>
      <c r="S29" s="14"/>
      <c r="T29" s="22"/>
      <c r="V29" s="24"/>
      <c r="W29" s="14"/>
      <c r="X29" s="22"/>
      <c r="AA29" s="14"/>
      <c r="AB29" s="22"/>
      <c r="AE29" s="14"/>
      <c r="AF29" s="25"/>
      <c r="AI29" s="26"/>
      <c r="AJ29" s="25"/>
      <c r="AM29" s="26"/>
      <c r="AN29" s="25"/>
      <c r="AY29" s="14"/>
      <c r="AZ29" s="18"/>
      <c r="BC29" s="14"/>
      <c r="BD29" s="18"/>
      <c r="BP29" s="25"/>
    </row>
    <row r="30" spans="2:68">
      <c r="B30" s="14"/>
      <c r="C30" s="15"/>
      <c r="D30" s="13"/>
      <c r="O30" s="14"/>
      <c r="P30" s="13"/>
      <c r="S30" s="14"/>
      <c r="T30" s="22"/>
      <c r="V30" s="24"/>
      <c r="W30" s="14"/>
      <c r="X30" s="22"/>
      <c r="AA30" s="14"/>
      <c r="AB30" s="22"/>
      <c r="AE30" s="14"/>
      <c r="AF30" s="25"/>
      <c r="AI30" s="26"/>
      <c r="AJ30" s="25"/>
      <c r="AM30" s="26"/>
      <c r="AY30" s="14"/>
      <c r="AZ30" s="18"/>
      <c r="BC30" s="14"/>
      <c r="BD30" s="18"/>
      <c r="BP30" s="25"/>
    </row>
    <row r="31" spans="2:68">
      <c r="B31" s="14"/>
      <c r="C31" s="15"/>
      <c r="D31" s="13"/>
      <c r="P31" s="13"/>
      <c r="S31" s="14"/>
      <c r="T31" s="22"/>
      <c r="V31" s="24"/>
      <c r="W31" s="14"/>
      <c r="X31" s="22"/>
      <c r="AA31" s="14"/>
      <c r="AB31" s="22"/>
      <c r="AE31" s="14"/>
      <c r="AF31" s="25"/>
      <c r="AI31" s="26"/>
      <c r="AJ31" s="25"/>
      <c r="AM31" s="26"/>
      <c r="AY31" s="14"/>
      <c r="AZ31" s="18"/>
      <c r="BC31" s="14"/>
      <c r="BD31" s="18"/>
      <c r="BP31" s="25"/>
    </row>
    <row r="32" spans="2:68">
      <c r="B32" s="14"/>
      <c r="C32" s="15"/>
      <c r="D32" s="13"/>
      <c r="P32" s="13"/>
      <c r="T32" s="22"/>
      <c r="V32" s="24"/>
      <c r="W32" s="14"/>
      <c r="X32" s="22"/>
      <c r="AA32" s="14"/>
      <c r="AB32" s="22"/>
      <c r="AE32" s="14"/>
      <c r="AF32" s="25"/>
      <c r="AI32" s="26"/>
      <c r="AM32" s="26"/>
      <c r="AY32" s="14"/>
      <c r="AZ32" s="18"/>
      <c r="BC32" s="14"/>
    </row>
    <row r="33" spans="2:55">
      <c r="B33" s="14"/>
      <c r="C33" s="15"/>
      <c r="D33" s="13"/>
      <c r="P33" s="13"/>
      <c r="W33" s="14"/>
      <c r="X33" s="22"/>
      <c r="AA33" s="14"/>
      <c r="AB33" s="22"/>
      <c r="AE33" s="14"/>
      <c r="AF33" s="25"/>
      <c r="AI33" s="26"/>
      <c r="AM33" s="26"/>
      <c r="AY33" s="14"/>
      <c r="AZ33" s="18"/>
      <c r="BC33" s="14"/>
    </row>
    <row r="34" spans="2:55">
      <c r="B34" s="14"/>
      <c r="C34" s="15"/>
      <c r="D34" s="13"/>
      <c r="P34" s="13"/>
      <c r="W34" s="14"/>
      <c r="X34" s="22"/>
      <c r="AA34" s="14"/>
      <c r="AB34" s="22"/>
      <c r="AE34" s="14"/>
      <c r="AF34" s="25"/>
      <c r="AI34" s="26"/>
      <c r="AY34" s="14"/>
      <c r="AZ34" s="18"/>
      <c r="BC34" s="14"/>
    </row>
    <row r="35" spans="2:55">
      <c r="B35" s="14"/>
      <c r="C35" s="15"/>
      <c r="D35" s="13"/>
      <c r="P35" s="13"/>
      <c r="W35" s="14"/>
      <c r="X35" s="22"/>
      <c r="AA35" s="14"/>
      <c r="AB35" s="22"/>
      <c r="AE35" s="14"/>
      <c r="AF35" s="25"/>
      <c r="AI35" s="26"/>
      <c r="AY35" s="14"/>
      <c r="AZ35" s="18"/>
      <c r="BC35" s="14"/>
    </row>
    <row r="36" spans="2:55">
      <c r="B36" s="14"/>
      <c r="C36" s="15"/>
      <c r="D36" s="13"/>
      <c r="P36" s="13"/>
      <c r="W36" s="14"/>
      <c r="X36" s="22"/>
      <c r="AA36" s="14"/>
      <c r="AE36" s="14"/>
      <c r="AF36" s="25"/>
      <c r="AI36" s="26"/>
      <c r="AY36" s="14"/>
      <c r="AZ36" s="18"/>
      <c r="BC36" s="14"/>
    </row>
    <row r="37" spans="2:55">
      <c r="B37" s="14"/>
      <c r="C37" s="15"/>
      <c r="D37" s="13"/>
      <c r="P37" s="13"/>
      <c r="W37" s="14"/>
      <c r="X37" s="22"/>
      <c r="AF37" s="23"/>
      <c r="AI37" s="26"/>
      <c r="AY37" s="14"/>
      <c r="AZ37" s="18"/>
      <c r="BC37" s="14"/>
    </row>
    <row r="38" spans="2:55">
      <c r="B38" s="14"/>
      <c r="C38" s="15"/>
      <c r="D38" s="13"/>
      <c r="P38" s="13"/>
      <c r="W38" s="14"/>
      <c r="X38" s="22"/>
      <c r="AF38" s="23"/>
      <c r="AI38" s="26"/>
      <c r="AY38" s="14"/>
      <c r="AZ38" s="18"/>
    </row>
    <row r="39" spans="2:55">
      <c r="B39" s="14"/>
      <c r="C39" s="15"/>
      <c r="D39" s="13"/>
      <c r="P39" s="13"/>
      <c r="X39" s="22"/>
      <c r="AY39" s="14"/>
      <c r="AZ39" s="18"/>
    </row>
    <row r="40" spans="2:55">
      <c r="C40" s="15"/>
      <c r="D40" s="13"/>
      <c r="P40" s="13"/>
      <c r="X40" s="22"/>
      <c r="AY40" s="14"/>
      <c r="AZ40" s="18"/>
    </row>
    <row r="41" spans="2:55">
      <c r="C41" s="15"/>
      <c r="D41" s="13"/>
      <c r="P41" s="13"/>
      <c r="X41" s="22"/>
      <c r="AY41" s="14"/>
      <c r="AZ41" s="18"/>
    </row>
    <row r="42" spans="2:55">
      <c r="C42" s="15"/>
      <c r="D42" s="13"/>
      <c r="P42" s="13"/>
      <c r="AY42" s="14"/>
    </row>
    <row r="43" spans="2:55">
      <c r="C43" s="15"/>
      <c r="D43" s="13"/>
      <c r="AY43" s="14"/>
    </row>
    <row r="44" spans="2:55">
      <c r="C44" s="15"/>
      <c r="D44" s="13"/>
      <c r="AY44" s="14"/>
    </row>
    <row r="45" spans="2:55">
      <c r="C45" s="15"/>
      <c r="D45" s="13"/>
      <c r="AY45" s="14"/>
    </row>
    <row r="46" spans="2:55">
      <c r="C46" s="15"/>
      <c r="D46" s="13"/>
      <c r="AY46" s="14"/>
    </row>
    <row r="47" spans="2:55">
      <c r="C47" s="15"/>
      <c r="D47" s="13"/>
      <c r="AY47" s="14"/>
    </row>
    <row r="48" spans="2:55">
      <c r="C48" s="15"/>
      <c r="D48" s="13"/>
    </row>
    <row r="49" spans="3:4">
      <c r="C49" s="15"/>
      <c r="D49" s="13"/>
    </row>
    <row r="50" spans="3:4">
      <c r="C50" s="15"/>
      <c r="D50" s="13"/>
    </row>
    <row r="51" spans="3:4">
      <c r="C51" s="15"/>
      <c r="D51" s="13"/>
    </row>
    <row r="52" spans="3:4">
      <c r="C52" s="15"/>
      <c r="D52" s="13"/>
    </row>
    <row r="53" spans="3:4">
      <c r="C53" s="15"/>
      <c r="D53" s="13"/>
    </row>
  </sheetData>
  <sheetProtection algorithmName="SHA-512" hashValue="BVEesl2Z9DhYbbanCD89SIwKshjzs0FuDLhylPrCS1d/mtLJAJQcG8usYzCf9h/rHj4k1cX5zGxCK31AMMDKPw==" saltValue="Zz8JiE0VtnOD9jOxaAtIjg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s E A A B Q S w M E F A A C A A g A S 2 4 i U 3 4 p H o q k A A A A 9 Q A A A B I A H A B D b 2 5 m a W c v U G F j a 2 F n Z S 5 4 b W w g o h g A K K A U A A A A A A A A A A A A A A A A A A A A A A A A A A A A h Y 9 N D o I w F I S v Q r q n R f y J k k d Z u J X E h G j c N q V C I z w M L Z a 7 u f B I X k G M o u 5 c z n z f Y u Z + v U H S 1 5 V 3 U a 3 R D c Z k Q g P i K Z R N r r G I S W e P / p I k H L Z C n k S h v E F G E / U m j 0 l p 7 T l i z D l H 3 Z Q 2 b c H C I J i w Q 7 r J Z K l q Q T 6 y / i / 7 G o 0 V K B X h s H + N 4 S F d z e l i N k w C N n a Q a v z y c G B P + l P C u q t s 1 y q u 0 N 9 l w M Y I 7 H 2 B P w B Q S w M E F A A C A A g A S 2 4 i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t u I l N t s F Q e B Q E A A A k D A A A T A B w A R m 9 y b X V s Y X M v U 2 V j d G l v b j E u b S C i G A A o o B Q A A A A A A A A A A A A A A A A A A A A A A A A A A A C 9 k U 9 r w j A Y x u + F f o c Q L w q l 4 O b m Y X i o M c 7 C 6 K S N 7 C A e 0 u 7 d F N t k p C k 4 S r / 7 U o O g 2 y 5 T W S 4 v P M / 7 7 / e m h E x v p E C J j f 0 H 1 3 G d c s 0 V v K I O J r M g f q R o F k S T J 5 p g N E I 5 a N d B 5 i W y U h k Y h e 4 y y H 1 S K Q V C v 0 i 1 T a X c d n v 1 M u I F j D D j a Q 4 D v G q W R A p t U l a e b W C 6 r 7 l 4 N 3 P Y 5 w e 0 v f e p P l N c l G 9 S F U T m V S F a s + z a a V 5 d Y 6 v 2 s Y e 0 c Z C G n W 4 8 d N B v D r q o i h T U k X N 7 U t H 0 X G c j f l 3 k 9 A L j x X R K Y 8 Q W 4 0 v 4 7 6 7 H P 6 E J i c M 5 C 5 + j H z e Y x y G h R g 2 F v h / 4 b a W V g 5 h 1 z s H f L z Q 8 m 3 r 4 v 9 T f / / 1 v 2 F 9 Q S w E C L Q A U A A I A C A B L b i J T f i k e i q Q A A A D 1 A A A A E g A A A A A A A A A A A A A A A A A A A A A A Q 2 9 u Z m l n L 1 B h Y 2 t h Z 2 U u e G 1 s U E s B A i 0 A F A A C A A g A S 2 4 i U w / K 6 a u k A A A A 6 Q A A A B M A A A A A A A A A A A A A A A A A 8 A A A A F t D b 2 5 0 Z W 5 0 X 1 R 5 c G V z X S 5 4 b W x Q S w E C L Q A U A A I A C A B L b i J T b b B U H g U B A A A J A w A A E w A A A A A A A A A A A A A A A A D h A Q A A R m 9 y b X V s Y X M v U 2 V j d G l v b j E u b V B L B Q Y A A A A A A w A D A M I A A A A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q G A A A A A A A A A g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S E F S R 0 U l M j B I Q U 5 E T E V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z B U M T g 6 N T A 6 N T I u M T c 3 N z g 5 M V o i I C 8 + P E V u d H J 5 I F R 5 c G U 9 I k Z p b G x D b 2 x 1 b W 5 U e X B l c y I g V m F s d W U 9 I n N C Z 1 V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h B U k d F I E h B T k R M R V M v Q 2 h h b m d l Z C B U e X B l L n t D b 2 x 1 b W 4 x L D B 9 J n F 1 b 3 Q 7 L C Z x d W 9 0 O 1 N l Y 3 R p b 2 4 x L 0 N I Q V J H R S B I Q U 5 E T E V T L 0 N o Y W 5 n Z W Q g V H l w Z S 5 7 Q 2 9 s d W 1 u M i w x f S Z x d W 9 0 O y w m c X V v d D t T Z W N 0 a W 9 u M S 9 D S E F S R 0 U g S E F O R E x F U y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0 h B U k d F I E h B T k R M R V M v Q 2 h h b m d l Z C B U e X B l L n t D b 2 x 1 b W 4 x L D B 9 J n F 1 b 3 Q 7 L C Z x d W 9 0 O 1 N l Y 3 R p b 2 4 x L 0 N I Q V J H R S B I Q U 5 E T E V T L 0 N o Y W 5 n Z W Q g V H l w Z S 5 7 Q 2 9 s d W 1 u M i w x f S Z x d W 9 0 O y w m c X V v d D t T Z W N 0 a W 9 u M S 9 D S E F S R 0 U g S E F O R E x F U y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I Q V J H R S U y M E h B T k R M R V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h B U k d F J T I w S E F O R E x F U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R k Z F U i U y M F R V Q k V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A y V D E x O j U 0 O j E z L j U w N z U 2 M z Z a I i A v P j x F b n R y e S B U e X B l P S J G a W x s Q 2 9 s d W 1 u V H l w Z X M i I F Z h b H V l P S J z Q m d N R y I g L z 4 8 R W 5 0 c n k g V H l w Z T 0 i R m l s b E N v b H V t b k 5 h b W V z I i B W Y W x 1 Z T 0 i c 1 s m c X V v d D t E R V N D U k l Q V E l P T i Z x d W 9 0 O y w m c X V v d D t Q U k l D R S Z x d W 9 0 O y w m c X V v d D t Q Q V J U I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V R k Z F U i B U V U J F U y 9 D a G F u Z 2 V k I F R 5 c G U u e 0 R F U 0 N S S V B U S U 9 O L D B 9 J n F 1 b 3 Q 7 L C Z x d W 9 0 O 1 N l Y 3 R p b 2 4 x L 0 J V R k Z F U i B U V U J F U y 9 D a G F u Z 2 V k I F R 5 c G U u e 1 B S S U N F L D F 9 J n F 1 b 3 Q 7 L C Z x d W 9 0 O 1 N l Y 3 R p b 2 4 x L 0 J V R k Z F U i B U V U J F U y 9 D a G F u Z 2 V k I F R 5 c G U u e 1 B B U l Q j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J V R k Z F U i B U V U J F U y 9 D a G F u Z 2 V k I F R 5 c G U u e 0 R F U 0 N S S V B U S U 9 O L D B 9 J n F 1 b 3 Q 7 L C Z x d W 9 0 O 1 N l Y 3 R p b 2 4 x L 0 J V R k Z F U i B U V U J F U y 9 D a G F u Z 2 V k I F R 5 c G U u e 1 B S S U N F L D F 9 J n F 1 b 3 Q 7 L C Z x d W 9 0 O 1 N l Y 3 R p b 2 4 x L 0 J V R k Z F U i B U V U J F U y 9 D a G F u Z 2 V k I F R 5 c G U u e 1 B B U l Q j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V U Z G R V I l M j B U V U J F U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V U Z G R V I l M j B U V U J F U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A y V D E z O j A z O j Q 0 L j k 1 N j g 2 N z d a I i A v P j x F b n R y e S B U e X B l P S J G a W x s Q 2 9 s d W 1 u V H l w Z X M i I F Z h b H V l P S J z Q m d V R y I g L z 4 8 R W 5 0 c n k g V H l w Z T 0 i R m l s b E N v b H V t b k 5 h b W V z I i B W Y W x 1 Z T 0 i c 1 s m c X V v d D t E R V N D U k l Q V E l P T i Z x d W 9 0 O y w m c X V v d D t Q U k l D R S Z x d W 9 0 O y w m c X V v d D t Q Q V J U I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y 9 D a G F u Z 2 V k I F R 5 c G U u e 0 R F U 0 N S S V B U S U 9 O L D B 9 J n F 1 b 3 Q 7 L C Z x d W 9 0 O 1 N l Y 3 R p b 2 4 x L 1 R h Y m x l N y 9 D a G F u Z 2 V k I F R 5 c G U u e 1 B S S U N F L D F 9 J n F 1 b 3 Q 7 L C Z x d W 9 0 O 1 N l Y 3 R p b 2 4 x L 1 R h Y m x l N y 9 D a G F u Z 2 V k I F R 5 c G U u e 1 B B U l Q j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N y 9 D a G F u Z 2 V k I F R 5 c G U u e 0 R F U 0 N S S V B U S U 9 O L D B 9 J n F 1 b 3 Q 7 L C Z x d W 9 0 O 1 N l Y 3 R p b 2 4 x L 1 R h Y m x l N y 9 D a G F u Z 2 V k I F R 5 c G U u e 1 B S S U N F L D F 9 J n F 1 b 3 Q 7 L C Z x d W 9 0 O 1 N l Y 3 R p b 2 4 x L 1 R h Y m x l N y 9 D a G F u Z 2 V k I F R 5 c G U u e 1 B B U l Q j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3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D k b a q F t 5 C l w T X s k y h Q 8 k A A A A A A g A A A A A A E G Y A A A A B A A A g A A A A U 3 s Z p 1 n c 8 w R l 9 S 8 D 8 u I h d b 7 K B 6 4 1 A 1 1 R 6 u a / T i s u L T o A A A A A D o A A A A A C A A A g A A A A V M p 6 J Q j X x s Z Z F M i G l H k 1 d + f B e V z U p l 6 I U U L Z s q B x J L 1 Q A A A A c D E 2 Z 6 t 7 7 c 4 2 6 5 O e r j k X 6 C 4 2 E 1 a a w q + o B I E 3 M 6 f T J p L 2 5 w 6 G n 5 T t u N 8 p t L m Z A s G o E e X / H o o y / 6 c j e e E A 0 l g Y k n M P 5 B 9 9 0 5 2 g 1 G + 2 Y A K L 1 2 Z A A A A A i C m Z M R E F L L g w e Z 3 Y V e 9 B 0 p F 1 2 A Z A j D d 6 5 9 N D G A 0 y D A 0 H u n N p z 6 5 Q p 0 K Y p p k c O L / t N z 1 y F 6 D B j b T 7 1 J v Q v E J + y Q = = < / D a t a M a s h u p > 
</file>

<file path=customXml/itemProps1.xml><?xml version="1.0" encoding="utf-8"?>
<ds:datastoreItem xmlns:ds="http://schemas.openxmlformats.org/officeDocument/2006/customXml" ds:itemID="{8A54B815-6153-4FB7-A15F-C9FFD96A38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Fennig</dc:creator>
  <cp:lastModifiedBy>Jonathan Fennig</cp:lastModifiedBy>
  <cp:lastPrinted>2021-09-02T18:58:10Z</cp:lastPrinted>
  <dcterms:created xsi:type="dcterms:W3CDTF">2002-02-01T16:18:21Z</dcterms:created>
  <dcterms:modified xsi:type="dcterms:W3CDTF">2021-10-13T19:34:28Z</dcterms:modified>
</cp:coreProperties>
</file>